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dmioty Gospodarcze\Podmioty obsługiwane\Samorządy\Dzierzkowice\2020\ZapytaniaOfertyAnalizy\Przetarg\SIWZ\"/>
    </mc:Choice>
  </mc:AlternateContent>
  <bookViews>
    <workbookView xWindow="0" yWindow="0" windowWidth="10485" windowHeight="5790" activeTab="2"/>
  </bookViews>
  <sheets>
    <sheet name="Zakładka nr 1" sheetId="1" r:id="rId1"/>
    <sheet name="Zakładka nr 2" sheetId="2" r:id="rId2"/>
    <sheet name="Zakładka nr 3" sheetId="3" r:id="rId3"/>
    <sheet name="Zakładka nr 4" sheetId="5" r:id="rId4"/>
  </sheets>
  <calcPr calcId="152511"/>
</workbook>
</file>

<file path=xl/calcChain.xml><?xml version="1.0" encoding="utf-8"?>
<calcChain xmlns="http://schemas.openxmlformats.org/spreadsheetml/2006/main">
  <c r="K30" i="1" l="1"/>
  <c r="K31" i="1"/>
  <c r="D7" i="2"/>
  <c r="K27" i="1"/>
  <c r="K29" i="1"/>
  <c r="D3" i="2"/>
  <c r="D25" i="2"/>
  <c r="D24" i="2"/>
  <c r="K42" i="1"/>
  <c r="K41" i="1"/>
  <c r="D26" i="2"/>
  <c r="D22" i="2"/>
  <c r="D21" i="2"/>
  <c r="D18" i="2"/>
  <c r="D17" i="2"/>
  <c r="D16" i="2"/>
  <c r="K33" i="1"/>
  <c r="K32" i="1"/>
  <c r="D12" i="2" l="1"/>
  <c r="D11" i="2"/>
  <c r="O42" i="1" l="1"/>
  <c r="N38" i="1" l="1"/>
  <c r="N39" i="1"/>
  <c r="K39" i="1" s="1"/>
  <c r="N40" i="1"/>
  <c r="K40" i="1" s="1"/>
  <c r="N34" i="1"/>
  <c r="N36" i="1" l="1"/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K34" i="1" l="1"/>
  <c r="N35" i="1"/>
  <c r="K35" i="1" s="1"/>
  <c r="K36" i="1"/>
  <c r="N37" i="1"/>
</calcChain>
</file>

<file path=xl/sharedStrings.xml><?xml version="1.0" encoding="utf-8"?>
<sst xmlns="http://schemas.openxmlformats.org/spreadsheetml/2006/main" count="501" uniqueCount="234">
  <si>
    <t>Lp.</t>
  </si>
  <si>
    <t>Jednostka orgnizacyjna</t>
  </si>
  <si>
    <t>Rok budowy</t>
  </si>
  <si>
    <t>Materiały konstrukcyjne</t>
  </si>
  <si>
    <t>Wartość O m2</t>
  </si>
  <si>
    <t>Wartość O</t>
  </si>
  <si>
    <t>Wartość KB</t>
  </si>
  <si>
    <t>ścian</t>
  </si>
  <si>
    <t>stropów</t>
  </si>
  <si>
    <t>stropodachu</t>
  </si>
  <si>
    <t>pokrycie dachu</t>
  </si>
  <si>
    <t>1.</t>
  </si>
  <si>
    <t>2.</t>
  </si>
  <si>
    <t>3.</t>
  </si>
  <si>
    <t>4.</t>
  </si>
  <si>
    <t>5.</t>
  </si>
  <si>
    <t>6.</t>
  </si>
  <si>
    <t>-</t>
  </si>
  <si>
    <t>Remonty</t>
  </si>
  <si>
    <t>Suma ubezpieczenia</t>
  </si>
  <si>
    <t>L.p.</t>
  </si>
  <si>
    <t>Przedmiot ubezpieczenia</t>
  </si>
  <si>
    <t>Sprzęt stacjonarny</t>
  </si>
  <si>
    <t>Sprzęt przenośny</t>
  </si>
  <si>
    <t>Kserokopiarki i urządzenia wielofunkcyjne</t>
  </si>
  <si>
    <t>Centrale i faxy</t>
  </si>
  <si>
    <t>Jednostka</t>
  </si>
  <si>
    <t>Zabezpieczenia przeciwpożarowe</t>
  </si>
  <si>
    <t>Zabezpieczenia przeciwkradzieżowe</t>
  </si>
  <si>
    <t>Nr rej.</t>
  </si>
  <si>
    <t>Marka</t>
  </si>
  <si>
    <t>Typ/model</t>
  </si>
  <si>
    <t>Rodzaj</t>
  </si>
  <si>
    <t>Poj./ład.</t>
  </si>
  <si>
    <t>L. miejsc</t>
  </si>
  <si>
    <t>Nr nadwozia</t>
  </si>
  <si>
    <t>Okres OC</t>
  </si>
  <si>
    <t>Okres AC</t>
  </si>
  <si>
    <t>Lokalizacja</t>
  </si>
  <si>
    <t>p</t>
  </si>
  <si>
    <t>s</t>
  </si>
  <si>
    <t>b</t>
  </si>
  <si>
    <t>w</t>
  </si>
  <si>
    <t>bu</t>
  </si>
  <si>
    <t>Rodzaj sumy ubezpieczenia</t>
  </si>
  <si>
    <t>Okres NW</t>
  </si>
  <si>
    <t xml:space="preserve">Rok prod. </t>
  </si>
  <si>
    <t>Aktualna s.u. AC</t>
  </si>
  <si>
    <t>Włściciel</t>
  </si>
  <si>
    <t>* wartosc szacowana</t>
  </si>
  <si>
    <t>1. Urząd Gminy</t>
  </si>
  <si>
    <t>3. Gminny Ośrodek Kultury</t>
  </si>
  <si>
    <t>1.Urząd Gminy</t>
  </si>
  <si>
    <t>2. Gminny Ośrodek Pomocy Społecznej</t>
  </si>
  <si>
    <t>beton</t>
  </si>
  <si>
    <t>papa</t>
  </si>
  <si>
    <t>eternit</t>
  </si>
  <si>
    <t>drewno</t>
  </si>
  <si>
    <t>cegła</t>
  </si>
  <si>
    <t>blacha</t>
  </si>
  <si>
    <t>Jednostka ma swoją siedzibę w budynku Urzędu Gminy</t>
  </si>
  <si>
    <t>Lublin</t>
  </si>
  <si>
    <t>osobowy</t>
  </si>
  <si>
    <t>pożarniczy</t>
  </si>
  <si>
    <t>żelbet</t>
  </si>
  <si>
    <t>Sprzet nagłośnieniowy i muzyczny</t>
  </si>
  <si>
    <t xml:space="preserve">2. </t>
  </si>
  <si>
    <t>D-47A</t>
  </si>
  <si>
    <t>Jelcz</t>
  </si>
  <si>
    <t>Star</t>
  </si>
  <si>
    <t>Zgodnie z przepisami p.poż.</t>
  </si>
  <si>
    <t>Zgodnie z przepisami p.poż.: gaśnice lub agregaty 1 szt.</t>
  </si>
  <si>
    <t>Budynek Urzędu Gminy</t>
  </si>
  <si>
    <t>Budynek OSP Dzierzkowice Rynek</t>
  </si>
  <si>
    <t>bd</t>
  </si>
  <si>
    <t>więźba drewnian</t>
  </si>
  <si>
    <t>drweno</t>
  </si>
  <si>
    <t>balcha</t>
  </si>
  <si>
    <t>2.  Ośrodek Pomocy Społecznej</t>
  </si>
  <si>
    <t>2. Ośrodek Pomocy Społecznej</t>
  </si>
  <si>
    <t xml:space="preserve">3. </t>
  </si>
  <si>
    <t>Wyposażenie i urządzenia w tym stroje ludowe</t>
  </si>
  <si>
    <t>4. Zespół Placówek Oświatowych w Terpentynie</t>
  </si>
  <si>
    <t>Sala gimnastyczna*</t>
  </si>
  <si>
    <t>Ogrodzenie</t>
  </si>
  <si>
    <t>cegła ceramiczna</t>
  </si>
  <si>
    <t>papa, blacha</t>
  </si>
  <si>
    <t>1940/70</t>
  </si>
  <si>
    <t>cegła, płyta żereń</t>
  </si>
  <si>
    <t>cegła, beton suporex</t>
  </si>
  <si>
    <t>płyty żelbetonowe</t>
  </si>
  <si>
    <t>Budynek Domu Nauczyciela Terpentyna 182a</t>
  </si>
  <si>
    <t>suporex, żelbeton</t>
  </si>
  <si>
    <t xml:space="preserve"> płyta żelbetonowa</t>
  </si>
  <si>
    <t xml:space="preserve">papa  </t>
  </si>
  <si>
    <t>cegła+beton komórkowy</t>
  </si>
  <si>
    <t>O</t>
  </si>
  <si>
    <t>KB</t>
  </si>
  <si>
    <t>Świetlica wiejska Sosnowa Wola</t>
  </si>
  <si>
    <t>Budynek mieszkalno-usługowy w Terpentynie</t>
  </si>
  <si>
    <t>Budynek Ośrodek Zdrowia</t>
  </si>
  <si>
    <t>Budynek usługowy przy UG</t>
  </si>
  <si>
    <t>Budynek po SP w Ludmilówce</t>
  </si>
  <si>
    <t>Budynki gospodarcze po SP w Ludmiłówce</t>
  </si>
  <si>
    <t>Budynek szkoły w Wyżnicy</t>
  </si>
  <si>
    <t>Budynek gospodarczo mieszkalny w Terpentynie</t>
  </si>
  <si>
    <t>Budynek Lecznicy Weterynaryjnej</t>
  </si>
  <si>
    <t>blachodachówka</t>
  </si>
  <si>
    <t>pustak żebetonowy</t>
  </si>
  <si>
    <t>żebet+więźba drewniana</t>
  </si>
  <si>
    <t>Klub Rolnika Dzierzkowice Powody</t>
  </si>
  <si>
    <t>Kontener mieszkalny w Wyżnicy</t>
  </si>
  <si>
    <t>płyta wartwowa</t>
  </si>
  <si>
    <t xml:space="preserve">płyta warstwowa </t>
  </si>
  <si>
    <t>2011/2014</t>
  </si>
  <si>
    <t>2012/2014</t>
  </si>
  <si>
    <t>Wyposażenie i urządzenia</t>
  </si>
  <si>
    <t>Budynek szkolny Terpentyna 182</t>
  </si>
  <si>
    <t>Tablice interaktywne</t>
  </si>
  <si>
    <t>Kserokopiarki i urządzenia wielofunkcyjne w wartości odtwoerzeniowej</t>
  </si>
  <si>
    <t xml:space="preserve">Zgodnie z przepisami p.poż.: gaśnice lub agregaty 5 szt., hydrant wewnętrzny 1 szt., hydrant zewnetrzny szt. 1 </t>
  </si>
  <si>
    <t>Zgodnie z przepisami p.poż.: gaśnice lub agregaty 1 szt., hydrant zewnetrzny szt. 1</t>
  </si>
  <si>
    <t>Zgodnie z przepisami p.poż.: gaśnice lub agregaty 5 szt., hydrant wewnętrzny 1 szt., hydrant zewnetrzny szt. 1</t>
  </si>
  <si>
    <t>Kontener mieszalny</t>
  </si>
  <si>
    <t>Co najmniej 2 zamki wielozastawkowe w każdych drzwiach zewnętrznych, system alarmujący słuzby z całodobowa ochroną</t>
  </si>
  <si>
    <t>System alarmujący z całodobową ochroną</t>
  </si>
  <si>
    <t>4. Zespół Placówek Oświatowych im. Batalionów Chłopskich</t>
  </si>
  <si>
    <t>Zgodnie z przepisami p.poż. gaśnica lub agregaty szt. 15, hydranty wewnętrzne szt. 5</t>
  </si>
  <si>
    <t>Zgodnie z przepisami p.poż. gaśnica lub agregaty szt. 2, hydranty wewnętrzne szt. 1</t>
  </si>
  <si>
    <t>Zgodnie z przepisami p.poż. gaśnica lub agregaty szt. 3</t>
  </si>
  <si>
    <t>Co najmniej 2 zamki wielozastawkowe w każdych drzwiach zewnętrznych, okratowane okna w cześci budybku, stały dozor wewnętrzny, sysem alarmujący słuzby z całodobową ochroną</t>
  </si>
  <si>
    <t>Co najmniej 2 zamki wielozastawkowe w każdych drzwiach zewnętrznych, stały dozór wewnętrzny</t>
  </si>
  <si>
    <t>Co najmniej 2 zamki wielozastawkowe w każdych drzwiach zewnętrznych,</t>
  </si>
  <si>
    <t>Co najmniej 2 zamki wielozastawkowe w każdych drzwiach zewnętrznych, sysem alarmujący słuzby z całodobową ochroną</t>
  </si>
  <si>
    <t>LKR C419</t>
  </si>
  <si>
    <t>specjalny-pozarniczy</t>
  </si>
  <si>
    <t>LKR 23VW</t>
  </si>
  <si>
    <t>Mercedes</t>
  </si>
  <si>
    <t>Vito</t>
  </si>
  <si>
    <t>WDF63970513043436</t>
  </si>
  <si>
    <t>LKR01728</t>
  </si>
  <si>
    <t>Sprinter</t>
  </si>
  <si>
    <t>specjany-pożarniczy</t>
  </si>
  <si>
    <t>WDB9026621R174080</t>
  </si>
  <si>
    <t>LKR S454</t>
  </si>
  <si>
    <t>FSO</t>
  </si>
  <si>
    <t>pecjany-pożarniczy</t>
  </si>
  <si>
    <t>SUL35242420072767</t>
  </si>
  <si>
    <t>LKR 02643</t>
  </si>
  <si>
    <t>Ford</t>
  </si>
  <si>
    <t>Transit</t>
  </si>
  <si>
    <t>2402/1420</t>
  </si>
  <si>
    <t>WF0XXXTTFXAR52268</t>
  </si>
  <si>
    <t>LKR T700</t>
  </si>
  <si>
    <t>LKR 12ES</t>
  </si>
  <si>
    <t xml:space="preserve">Thule </t>
  </si>
  <si>
    <t>T1</t>
  </si>
  <si>
    <t>przyczepka </t>
  </si>
  <si>
    <t>- </t>
  </si>
  <si>
    <t>UH2000A429P308380</t>
  </si>
  <si>
    <t>URSUS</t>
  </si>
  <si>
    <t>C-360</t>
  </si>
  <si>
    <t>ciągnik rolniczy</t>
  </si>
  <si>
    <t>3120/-</t>
  </si>
  <si>
    <t>AUTOSAN</t>
  </si>
  <si>
    <t>przyczepa specjalna</t>
  </si>
  <si>
    <t>-/ 4000</t>
  </si>
  <si>
    <t>LKR 00307</t>
  </si>
  <si>
    <t>Autobus</t>
  </si>
  <si>
    <t>SUJ09010040000476</t>
  </si>
  <si>
    <t>LKR 1K17</t>
  </si>
  <si>
    <t>LKR 6F17</t>
  </si>
  <si>
    <t>LKR 05615</t>
  </si>
  <si>
    <t>1998/-</t>
  </si>
  <si>
    <t>WFPOAXXTTFP6L74932</t>
  </si>
  <si>
    <t>ZPO</t>
  </si>
  <si>
    <t>Renault</t>
  </si>
  <si>
    <t>Mascott</t>
  </si>
  <si>
    <t>2800/-</t>
  </si>
  <si>
    <t>VF652AFA000037619</t>
  </si>
  <si>
    <t>Gmina</t>
  </si>
  <si>
    <t>UG</t>
  </si>
  <si>
    <t>Budynek OSP Wyżnica (Dom Wiejski)</t>
  </si>
  <si>
    <t>Budynek OSP Ludmiłówka (obecnie Dom Wiejski)</t>
  </si>
  <si>
    <t>Budynek po zlewni mleka Dzierzkowice Wola</t>
  </si>
  <si>
    <t>Budynek szkolny "nowy" Filia Szkołay Podstawowej Dzierzkowice Wola 184 - Schronisko Młodzieżowe</t>
  </si>
  <si>
    <t>Budynek OSP Dzierzkowice Wola (obecnie Dom Wiejski)</t>
  </si>
  <si>
    <t>Sprzet elektroniczny starszy niż 7 lat</t>
  </si>
  <si>
    <t>ss</t>
  </si>
  <si>
    <t>4. Zespół Placówek Ośwaitowych im. Batalionów Chłopskich</t>
  </si>
  <si>
    <t>papa, cegła lepik</t>
  </si>
  <si>
    <t>cegła, suporex</t>
  </si>
  <si>
    <t>Klimatyzatory</t>
  </si>
  <si>
    <t>Dywan interaktywny</t>
  </si>
  <si>
    <t>Urządzenie terenu w tym plac zabaw</t>
  </si>
  <si>
    <t>Zgodnie z przepisami p. poż., gaśnice lub agregaty, hydrany wewnętrzne</t>
  </si>
  <si>
    <t>Boisko sportowe w Ludmiłówce, Wyżnicy, Dzierzkowicach -Woli, Wyznicy</t>
  </si>
  <si>
    <t>Sprzęt elektroniczny starszy niż 7 lat</t>
  </si>
  <si>
    <r>
      <t>Pow. użytk. w m</t>
    </r>
    <r>
      <rPr>
        <b/>
        <vertAlign val="superscript"/>
        <sz val="10"/>
        <rFont val="Arial Narrow"/>
        <family val="2"/>
        <charset val="238"/>
      </rPr>
      <t>2</t>
    </r>
  </si>
  <si>
    <t>Monitoring*</t>
  </si>
  <si>
    <t>01.01.2018 31.12.2019</t>
  </si>
  <si>
    <t>23.02.2018 22.02.2020</t>
  </si>
  <si>
    <t>01.12.2018 30.11.2020</t>
  </si>
  <si>
    <t>16.02.2018 15.02.2020</t>
  </si>
  <si>
    <t>09.10.2018 08.10.2020</t>
  </si>
  <si>
    <t>16.05.2018 15.05.2020</t>
  </si>
  <si>
    <t>1991/1992/2000/2006</t>
  </si>
  <si>
    <t>Kolektor kanzlizacji drzeszczowej wraz  z pompą</t>
  </si>
  <si>
    <t xml:space="preserve">Zgodnie z przepisami p.poż.: gaśnice lub agregaty 1 szt., hydrant zewnętrzny  </t>
  </si>
  <si>
    <t>Sala gimnastyczna</t>
  </si>
  <si>
    <t>Budynek Przedszkola Terpentyna 182c</t>
  </si>
  <si>
    <t>Zbrojony beton</t>
  </si>
  <si>
    <t>Budynek Przedszkola</t>
  </si>
  <si>
    <t>Zgodnie z przepisami p. poż. Gaśnice szt. 3, hydrant wewnętrzny szt. 2</t>
  </si>
  <si>
    <t>Monitoring</t>
  </si>
  <si>
    <t>Dom Ludowy w Dzierzkowcach Zastawiu (obecnie światlica wiejska)</t>
  </si>
  <si>
    <t>2010/2018</t>
  </si>
  <si>
    <t>Elementy małej archiektury - Obszar A, B, i C w tym ogrodzenie, oświatlenie parkowe, kosze, maszty flagowe,, fantanna, pomnik ranitowy w miejscowości Sosnowa Wola, Ludmilówka, Dzierzkowice Wola Dzierzkowice Rynek i Tepentynie</t>
  </si>
  <si>
    <t>Place zabaw Wyżnica ( w miejscowościach Wyznica, Dzierzkowice Wola, Ludmilówka, Sosnowa Wola, Dzierzkowce Powody, Dzierzkowice Zastawie)</t>
  </si>
  <si>
    <t>Oczyszczalnia ścieków wraz z urządzeniami, Terpentyna i ogrdzeniem</t>
  </si>
  <si>
    <t>Awaryjne ujecie wody studnie głebinowe z pompami głębinowymina i osprzetem w miejscowościach Dzierzkowice Gory, Ludmiłówka, Terpentyna, Wyżnica - Kolonia, Krzywie</t>
  </si>
  <si>
    <t>Zgodnie z przepisami p.poż.: urządzenie sygnalizujące powstanie pożaru, gaśnice lub agregaty 2 szt., hydrant wewnętrzny 1 szt., hydrant zewnetrzny szt. 1</t>
  </si>
  <si>
    <t>Zgodnie z przepisami p.poż.: urządzenie sygnalizujące powstanie pożaru, gaśnice lub agregaty 1 szt., hydrant zewnetrzny szt. 1</t>
  </si>
  <si>
    <t>Zgodnie z przepisami p.poż.: urządzenie sygnalizujące powstanie pożaru,, gaśnice lub agregaty 1 szt., hydrant zewnetrzny szt. 1</t>
  </si>
  <si>
    <t>Zgodnie z przepisami p.poż.: urządzenie sygnalizujące powstanie pożaru,gaśnice lub agregaty 1 szt., hydrant zewnetrzny szt. 1</t>
  </si>
  <si>
    <t>Wyposażenie i urządzenia w tym kosiarka bijakowa i wypoarzenie OSP</t>
  </si>
  <si>
    <t>Wielofunkcyjny zstaw do świczeń siłowych</t>
  </si>
  <si>
    <t>Wyposażenie i uzrądzenia</t>
  </si>
  <si>
    <t>LKR 1T33</t>
  </si>
  <si>
    <t>STIM,</t>
  </si>
  <si>
    <t>S22</t>
  </si>
  <si>
    <t>przyczepa ciężarowa</t>
  </si>
  <si>
    <t>SYAS22HK0J0002034</t>
  </si>
  <si>
    <t>31.08.2020 30.08.2022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</si>
</sst>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&quot; zł&quot;"/>
    <numFmt numFmtId="165" formatCode="#,##0.00\ [$zł-415];[Red]\-#,##0.00\ [$zł-415]"/>
    <numFmt numFmtId="166" formatCode="_-* #,##0.00&quot; zł&quot;_-;\-* #,##0.00&quot; zł&quot;_-;_-* \-??&quot; zł&quot;_-;_-@_-"/>
    <numFmt numFmtId="167" formatCode="#,##0.00\ &quot;zł&quot;"/>
  </numFmts>
  <fonts count="4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1"/>
      <color indexed="10"/>
      <name val="Times New Roman"/>
      <family val="1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0"/>
      <name val="Arial Narrow"/>
      <family val="2"/>
      <charset val="238"/>
    </font>
    <font>
      <b/>
      <sz val="10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16" fillId="20" borderId="1" applyNumberFormat="0" applyAlignment="0" applyProtection="0"/>
    <xf numFmtId="9" fontId="4" fillId="0" borderId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3" borderId="9" applyNumberFormat="0" applyAlignment="0" applyProtection="0"/>
    <xf numFmtId="44" fontId="1" fillId="0" borderId="0" applyFont="0" applyFill="0" applyBorder="0" applyAlignment="0" applyProtection="0"/>
    <xf numFmtId="166" fontId="4" fillId="0" borderId="0" applyFill="0" applyBorder="0" applyAlignment="0" applyProtection="0"/>
    <xf numFmtId="0" fontId="21" fillId="3" borderId="0" applyNumberFormat="0" applyBorder="0" applyAlignment="0" applyProtection="0"/>
  </cellStyleXfs>
  <cellXfs count="25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24" fillId="0" borderId="0" xfId="0" applyFont="1"/>
    <xf numFmtId="44" fontId="3" fillId="0" borderId="10" xfId="43" applyFont="1" applyFill="1" applyBorder="1" applyAlignment="1" applyProtection="1">
      <alignment horizontal="right" wrapText="1"/>
      <protection locked="0"/>
    </xf>
    <xf numFmtId="0" fontId="3" fillId="25" borderId="10" xfId="35" applyFont="1" applyFill="1" applyBorder="1" applyAlignment="1">
      <alignment wrapText="1"/>
    </xf>
    <xf numFmtId="0" fontId="26" fillId="0" borderId="0" xfId="0" applyFont="1"/>
    <xf numFmtId="0" fontId="3" fillId="0" borderId="11" xfId="35" applyFont="1" applyBorder="1" applyAlignment="1">
      <alignment horizontal="left"/>
    </xf>
    <xf numFmtId="49" fontId="26" fillId="0" borderId="0" xfId="0" applyNumberFormat="1" applyFont="1"/>
    <xf numFmtId="0" fontId="3" fillId="0" borderId="10" xfId="35" applyFont="1" applyBorder="1" applyAlignment="1">
      <alignment horizontal="left"/>
    </xf>
    <xf numFmtId="164" fontId="3" fillId="25" borderId="10" xfId="35" applyNumberFormat="1" applyFont="1" applyFill="1" applyBorder="1"/>
    <xf numFmtId="0" fontId="3" fillId="0" borderId="0" xfId="0" applyFont="1"/>
    <xf numFmtId="0" fontId="24" fillId="0" borderId="0" xfId="0" applyFont="1" applyAlignment="1">
      <alignment wrapText="1"/>
    </xf>
    <xf numFmtId="49" fontId="24" fillId="0" borderId="0" xfId="0" applyNumberFormat="1" applyFont="1" applyAlignment="1">
      <alignment wrapText="1"/>
    </xf>
    <xf numFmtId="166" fontId="24" fillId="0" borderId="0" xfId="0" applyNumberFormat="1" applyFont="1"/>
    <xf numFmtId="0" fontId="2" fillId="0" borderId="20" xfId="35" applyFont="1" applyBorder="1" applyAlignment="1">
      <alignment vertical="top"/>
    </xf>
    <xf numFmtId="0" fontId="2" fillId="0" borderId="21" xfId="35" applyFont="1" applyBorder="1" applyAlignment="1">
      <alignment vertical="top"/>
    </xf>
    <xf numFmtId="0" fontId="2" fillId="0" borderId="22" xfId="35" applyFont="1" applyBorder="1" applyAlignment="1">
      <alignment vertical="top"/>
    </xf>
    <xf numFmtId="0" fontId="2" fillId="0" borderId="23" xfId="35" applyFont="1" applyBorder="1" applyAlignment="1">
      <alignment vertical="top"/>
    </xf>
    <xf numFmtId="49" fontId="24" fillId="0" borderId="0" xfId="0" applyNumberFormat="1" applyFont="1" applyAlignment="1">
      <alignment horizontal="left"/>
    </xf>
    <xf numFmtId="44" fontId="2" fillId="0" borderId="24" xfId="43" applyFont="1" applyBorder="1" applyAlignment="1">
      <alignment vertical="top"/>
    </xf>
    <xf numFmtId="44" fontId="2" fillId="20" borderId="11" xfId="43" applyFont="1" applyFill="1" applyBorder="1" applyAlignment="1" applyProtection="1">
      <alignment horizontal="center" vertical="center"/>
    </xf>
    <xf numFmtId="44" fontId="3" fillId="0" borderId="11" xfId="43" applyFont="1" applyFill="1" applyBorder="1" applyAlignment="1" applyProtection="1">
      <alignment horizontal="right" wrapText="1"/>
      <protection locked="0"/>
    </xf>
    <xf numFmtId="44" fontId="2" fillId="0" borderId="25" xfId="43" applyFont="1" applyBorder="1" applyAlignment="1">
      <alignment vertical="top"/>
    </xf>
    <xf numFmtId="44" fontId="2" fillId="20" borderId="10" xfId="43" applyFont="1" applyFill="1" applyBorder="1" applyAlignment="1" applyProtection="1">
      <alignment horizontal="center" vertical="center"/>
    </xf>
    <xf numFmtId="44" fontId="24" fillId="0" borderId="0" xfId="43" applyFont="1"/>
    <xf numFmtId="43" fontId="24" fillId="0" borderId="0" xfId="0" applyNumberFormat="1" applyFont="1"/>
    <xf numFmtId="44" fontId="0" fillId="0" borderId="0" xfId="0" applyNumberFormat="1"/>
    <xf numFmtId="0" fontId="25" fillId="0" borderId="0" xfId="0" applyFont="1"/>
    <xf numFmtId="0" fontId="23" fillId="0" borderId="0" xfId="0" applyFont="1" applyFill="1"/>
    <xf numFmtId="44" fontId="24" fillId="0" borderId="0" xfId="0" applyNumberFormat="1" applyFont="1"/>
    <xf numFmtId="0" fontId="23" fillId="0" borderId="0" xfId="0" applyFont="1" applyAlignment="1">
      <alignment horizontal="center"/>
    </xf>
    <xf numFmtId="0" fontId="3" fillId="25" borderId="29" xfId="35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3" fillId="25" borderId="29" xfId="35" applyNumberFormat="1" applyFont="1" applyFill="1" applyBorder="1"/>
    <xf numFmtId="0" fontId="4" fillId="0" borderId="26" xfId="0" applyFont="1" applyBorder="1" applyAlignment="1">
      <alignment horizontal="left" wrapText="1"/>
    </xf>
    <xf numFmtId="164" fontId="3" fillId="25" borderId="29" xfId="35" applyNumberFormat="1" applyFont="1" applyFill="1" applyBorder="1" applyAlignment="1">
      <alignment horizontal="center"/>
    </xf>
    <xf numFmtId="164" fontId="3" fillId="25" borderId="10" xfId="35" applyNumberFormat="1" applyFont="1" applyFill="1" applyBorder="1" applyAlignment="1">
      <alignment horizontal="center"/>
    </xf>
    <xf numFmtId="164" fontId="3" fillId="25" borderId="12" xfId="35" applyNumberFormat="1" applyFont="1" applyFill="1" applyBorder="1"/>
    <xf numFmtId="0" fontId="3" fillId="0" borderId="2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167" fontId="29" fillId="0" borderId="11" xfId="0" applyNumberFormat="1" applyFont="1" applyBorder="1" applyAlignment="1">
      <alignment horizontal="center" vertical="center"/>
    </xf>
    <xf numFmtId="167" fontId="26" fillId="25" borderId="0" xfId="0" applyNumberFormat="1" applyFont="1" applyFill="1" applyAlignment="1">
      <alignment horizontal="right"/>
    </xf>
    <xf numFmtId="167" fontId="26" fillId="27" borderId="0" xfId="0" applyNumberFormat="1" applyFont="1" applyFill="1" applyAlignment="1">
      <alignment horizontal="right"/>
    </xf>
    <xf numFmtId="0" fontId="2" fillId="20" borderId="10" xfId="35" applyFont="1" applyFill="1" applyBorder="1" applyAlignment="1">
      <alignment horizontal="center" vertical="center"/>
    </xf>
    <xf numFmtId="0" fontId="2" fillId="20" borderId="11" xfId="35" applyFont="1" applyFill="1" applyBorder="1" applyAlignment="1">
      <alignment horizontal="center" vertical="center"/>
    </xf>
    <xf numFmtId="0" fontId="3" fillId="0" borderId="20" xfId="35" applyFont="1" applyBorder="1" applyAlignment="1">
      <alignment vertical="top" wrapText="1"/>
    </xf>
    <xf numFmtId="0" fontId="3" fillId="0" borderId="24" xfId="35" applyFont="1" applyBorder="1" applyAlignment="1">
      <alignment vertical="top" wrapText="1"/>
    </xf>
    <xf numFmtId="49" fontId="3" fillId="0" borderId="0" xfId="0" applyNumberFormat="1" applyFont="1" applyAlignment="1">
      <alignment horizontal="left"/>
    </xf>
    <xf numFmtId="0" fontId="3" fillId="0" borderId="29" xfId="35" applyFont="1" applyFill="1" applyBorder="1" applyAlignment="1">
      <alignment wrapText="1"/>
    </xf>
    <xf numFmtId="167" fontId="3" fillId="0" borderId="29" xfId="35" applyNumberFormat="1" applyFont="1" applyFill="1" applyBorder="1" applyAlignment="1">
      <alignment horizontal="center"/>
    </xf>
    <xf numFmtId="0" fontId="3" fillId="0" borderId="29" xfId="35" applyFont="1" applyFill="1" applyBorder="1" applyAlignment="1">
      <alignment horizontal="center"/>
    </xf>
    <xf numFmtId="0" fontId="3" fillId="0" borderId="29" xfId="35" applyFont="1" applyFill="1" applyBorder="1" applyAlignment="1">
      <alignment horizontal="center" wrapText="1"/>
    </xf>
    <xf numFmtId="164" fontId="3" fillId="0" borderId="29" xfId="35" applyNumberFormat="1" applyFont="1" applyFill="1" applyBorder="1" applyAlignment="1">
      <alignment horizontal="center" wrapText="1"/>
    </xf>
    <xf numFmtId="164" fontId="3" fillId="0" borderId="29" xfId="35" applyNumberFormat="1" applyFont="1" applyFill="1" applyBorder="1"/>
    <xf numFmtId="164" fontId="3" fillId="0" borderId="29" xfId="35" applyNumberFormat="1" applyFont="1" applyFill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25" borderId="12" xfId="35" applyFont="1" applyFill="1" applyBorder="1" applyAlignment="1">
      <alignment horizontal="center"/>
    </xf>
    <xf numFmtId="0" fontId="3" fillId="25" borderId="12" xfId="35" applyFont="1" applyFill="1" applyBorder="1" applyAlignment="1">
      <alignment horizontal="center" wrapText="1"/>
    </xf>
    <xf numFmtId="0" fontId="3" fillId="25" borderId="12" xfId="35" applyFont="1" applyFill="1" applyBorder="1" applyAlignment="1">
      <alignment wrapText="1"/>
    </xf>
    <xf numFmtId="164" fontId="3" fillId="25" borderId="12" xfId="35" applyNumberFormat="1" applyFont="1" applyFill="1" applyBorder="1" applyAlignment="1">
      <alignment horizontal="center"/>
    </xf>
    <xf numFmtId="0" fontId="30" fillId="0" borderId="0" xfId="0" applyFont="1"/>
    <xf numFmtId="44" fontId="30" fillId="0" borderId="0" xfId="0" applyNumberFormat="1" applyFont="1"/>
    <xf numFmtId="4" fontId="30" fillId="0" borderId="0" xfId="0" applyNumberFormat="1" applyFont="1"/>
    <xf numFmtId="165" fontId="30" fillId="0" borderId="0" xfId="0" applyNumberFormat="1" applyFont="1"/>
    <xf numFmtId="0" fontId="31" fillId="0" borderId="0" xfId="0" applyFont="1" applyFill="1"/>
    <xf numFmtId="44" fontId="30" fillId="0" borderId="0" xfId="0" applyNumberFormat="1" applyFont="1" applyFill="1"/>
    <xf numFmtId="164" fontId="30" fillId="0" borderId="0" xfId="0" applyNumberFormat="1" applyFont="1" applyFill="1"/>
    <xf numFmtId="0" fontId="31" fillId="0" borderId="0" xfId="0" applyFont="1"/>
    <xf numFmtId="0" fontId="3" fillId="0" borderId="29" xfId="0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0" fontId="3" fillId="0" borderId="29" xfId="0" applyFont="1" applyBorder="1" applyAlignment="1">
      <alignment horizontal="justify" vertical="center" wrapText="1"/>
    </xf>
    <xf numFmtId="164" fontId="3" fillId="0" borderId="29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1" fillId="0" borderId="0" xfId="0" applyFont="1" applyBorder="1"/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0" fontId="31" fillId="0" borderId="0" xfId="0" applyFont="1" applyFill="1" applyBorder="1"/>
    <xf numFmtId="0" fontId="3" fillId="0" borderId="16" xfId="0" applyFont="1" applyBorder="1" applyAlignment="1">
      <alignment horizontal="left" wrapText="1"/>
    </xf>
    <xf numFmtId="0" fontId="31" fillId="0" borderId="16" xfId="0" applyFont="1" applyBorder="1" applyAlignment="1">
      <alignment horizontal="center"/>
    </xf>
    <xf numFmtId="0" fontId="31" fillId="0" borderId="16" xfId="0" applyFont="1" applyBorder="1"/>
    <xf numFmtId="0" fontId="3" fillId="0" borderId="12" xfId="0" applyFont="1" applyBorder="1" applyAlignment="1">
      <alignment horizontal="left" wrapText="1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44" fontId="3" fillId="0" borderId="10" xfId="43" applyFont="1" applyBorder="1"/>
    <xf numFmtId="0" fontId="2" fillId="20" borderId="11" xfId="35" applyFont="1" applyFill="1" applyBorder="1" applyAlignment="1">
      <alignment horizontal="center" vertical="center"/>
    </xf>
    <xf numFmtId="44" fontId="31" fillId="0" borderId="0" xfId="0" applyNumberFormat="1" applyFont="1"/>
    <xf numFmtId="164" fontId="3" fillId="25" borderId="16" xfId="35" applyNumberFormat="1" applyFont="1" applyFill="1" applyBorder="1"/>
    <xf numFmtId="0" fontId="3" fillId="0" borderId="13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left" wrapText="1"/>
    </xf>
    <xf numFmtId="49" fontId="3" fillId="0" borderId="30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10" xfId="0" applyFont="1" applyBorder="1" applyAlignment="1">
      <alignment horizontal="center" wrapText="1"/>
    </xf>
    <xf numFmtId="0" fontId="3" fillId="25" borderId="29" xfId="35" applyFont="1" applyFill="1" applyBorder="1" applyAlignment="1">
      <alignment horizontal="center" wrapText="1"/>
    </xf>
    <xf numFmtId="164" fontId="3" fillId="25" borderId="30" xfId="35" applyNumberFormat="1" applyFont="1" applyFill="1" applyBorder="1" applyAlignment="1">
      <alignment horizontal="center"/>
    </xf>
    <xf numFmtId="0" fontId="3" fillId="25" borderId="10" xfId="35" applyFont="1" applyFill="1" applyBorder="1" applyAlignment="1">
      <alignment horizontal="center" wrapText="1"/>
    </xf>
    <xf numFmtId="164" fontId="3" fillId="25" borderId="14" xfId="35" applyNumberFormat="1" applyFont="1" applyFill="1" applyBorder="1" applyAlignment="1">
      <alignment horizontal="center"/>
    </xf>
    <xf numFmtId="0" fontId="3" fillId="25" borderId="10" xfId="35" applyFont="1" applyFill="1" applyBorder="1" applyAlignment="1">
      <alignment horizontal="center"/>
    </xf>
    <xf numFmtId="164" fontId="3" fillId="25" borderId="10" xfId="35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3" fillId="25" borderId="16" xfId="35" applyFont="1" applyFill="1" applyBorder="1" applyAlignment="1"/>
    <xf numFmtId="164" fontId="3" fillId="25" borderId="16" xfId="35" applyNumberFormat="1" applyFont="1" applyFill="1" applyBorder="1" applyAlignment="1">
      <alignment wrapText="1"/>
    </xf>
    <xf numFmtId="0" fontId="3" fillId="25" borderId="16" xfId="35" applyFont="1" applyFill="1" applyBorder="1" applyAlignment="1">
      <alignment wrapText="1"/>
    </xf>
    <xf numFmtId="0" fontId="31" fillId="0" borderId="16" xfId="0" applyFont="1" applyBorder="1" applyAlignment="1"/>
    <xf numFmtId="164" fontId="2" fillId="20" borderId="30" xfId="44" applyNumberFormat="1" applyFont="1" applyFill="1" applyBorder="1" applyAlignment="1" applyProtection="1">
      <alignment horizontal="center" vertical="center" wrapText="1"/>
    </xf>
    <xf numFmtId="0" fontId="2" fillId="28" borderId="16" xfId="35" applyFont="1" applyFill="1" applyBorder="1" applyAlignment="1">
      <alignment horizontal="center" wrapText="1"/>
    </xf>
    <xf numFmtId="164" fontId="2" fillId="28" borderId="16" xfId="35" applyNumberFormat="1" applyFont="1" applyFill="1" applyBorder="1" applyAlignment="1">
      <alignment horizontal="center" wrapText="1"/>
    </xf>
    <xf numFmtId="164" fontId="2" fillId="20" borderId="33" xfId="44" applyNumberFormat="1" applyFont="1" applyFill="1" applyBorder="1" applyAlignment="1" applyProtection="1">
      <alignment horizontal="center" vertical="center" wrapText="1"/>
    </xf>
    <xf numFmtId="44" fontId="3" fillId="0" borderId="24" xfId="43" applyFont="1" applyFill="1" applyBorder="1" applyAlignment="1" applyProtection="1">
      <alignment horizontal="right" wrapText="1"/>
      <protection locked="0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right" vertical="center"/>
    </xf>
    <xf numFmtId="0" fontId="34" fillId="24" borderId="11" xfId="0" applyFont="1" applyFill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2" fontId="29" fillId="0" borderId="11" xfId="0" applyNumberFormat="1" applyFont="1" applyBorder="1" applyAlignment="1">
      <alignment wrapText="1"/>
    </xf>
    <xf numFmtId="0" fontId="2" fillId="26" borderId="16" xfId="0" applyFont="1" applyFill="1" applyBorder="1" applyAlignment="1">
      <alignment horizontal="left" wrapText="1"/>
    </xf>
    <xf numFmtId="0" fontId="2" fillId="26" borderId="12" xfId="0" applyFont="1" applyFill="1" applyBorder="1" applyAlignment="1">
      <alignment horizontal="left" wrapText="1"/>
    </xf>
    <xf numFmtId="49" fontId="2" fillId="26" borderId="12" xfId="0" applyNumberFormat="1" applyFont="1" applyFill="1" applyBorder="1" applyAlignment="1">
      <alignment horizontal="left" wrapText="1"/>
    </xf>
    <xf numFmtId="49" fontId="2" fillId="26" borderId="15" xfId="0" applyNumberFormat="1" applyFont="1" applyFill="1" applyBorder="1" applyAlignment="1">
      <alignment horizontal="left" wrapText="1"/>
    </xf>
    <xf numFmtId="0" fontId="3" fillId="0" borderId="10" xfId="0" applyFont="1" applyBorder="1"/>
    <xf numFmtId="49" fontId="3" fillId="0" borderId="18" xfId="0" applyNumberFormat="1" applyFont="1" applyBorder="1" applyAlignment="1">
      <alignment horizontal="left" wrapText="1"/>
    </xf>
    <xf numFmtId="49" fontId="3" fillId="0" borderId="14" xfId="0" applyNumberFormat="1" applyFont="1" applyBorder="1" applyAlignment="1">
      <alignment horizontal="left" wrapText="1"/>
    </xf>
    <xf numFmtId="0" fontId="3" fillId="25" borderId="16" xfId="35" applyFont="1" applyFill="1" applyBorder="1" applyAlignment="1">
      <alignment horizontal="center"/>
    </xf>
    <xf numFmtId="0" fontId="3" fillId="25" borderId="16" xfId="35" applyFont="1" applyFill="1" applyBorder="1" applyAlignment="1">
      <alignment horizontal="center" wrapText="1"/>
    </xf>
    <xf numFmtId="164" fontId="3" fillId="25" borderId="16" xfId="35" applyNumberFormat="1" applyFont="1" applyFill="1" applyBorder="1" applyAlignment="1">
      <alignment horizontal="center" wrapText="1"/>
    </xf>
    <xf numFmtId="164" fontId="3" fillId="25" borderId="33" xfId="35" applyNumberFormat="1" applyFont="1" applyFill="1" applyBorder="1" applyAlignment="1">
      <alignment horizontal="center"/>
    </xf>
    <xf numFmtId="0" fontId="3" fillId="0" borderId="29" xfId="0" applyFont="1" applyBorder="1" applyAlignment="1">
      <alignment wrapText="1"/>
    </xf>
    <xf numFmtId="0" fontId="3" fillId="25" borderId="29" xfId="35" applyFont="1" applyFill="1" applyBorder="1" applyAlignment="1">
      <alignment horizontal="center"/>
    </xf>
    <xf numFmtId="164" fontId="3" fillId="25" borderId="29" xfId="35" applyNumberFormat="1" applyFont="1" applyFill="1" applyBorder="1" applyAlignment="1">
      <alignment horizontal="center" wrapText="1"/>
    </xf>
    <xf numFmtId="0" fontId="3" fillId="0" borderId="12" xfId="35" applyFont="1" applyFill="1" applyBorder="1" applyAlignment="1">
      <alignment wrapText="1"/>
    </xf>
    <xf numFmtId="167" fontId="3" fillId="0" borderId="12" xfId="35" applyNumberFormat="1" applyFont="1" applyFill="1" applyBorder="1" applyAlignment="1">
      <alignment horizontal="center"/>
    </xf>
    <xf numFmtId="0" fontId="3" fillId="0" borderId="12" xfId="35" applyFont="1" applyFill="1" applyBorder="1" applyAlignment="1">
      <alignment horizontal="center"/>
    </xf>
    <xf numFmtId="0" fontId="3" fillId="0" borderId="12" xfId="35" applyFont="1" applyFill="1" applyBorder="1" applyAlignment="1">
      <alignment horizontal="center" wrapText="1"/>
    </xf>
    <xf numFmtId="164" fontId="3" fillId="0" borderId="12" xfId="35" applyNumberFormat="1" applyFont="1" applyFill="1" applyBorder="1" applyAlignment="1">
      <alignment horizontal="center" wrapText="1"/>
    </xf>
    <xf numFmtId="164" fontId="3" fillId="0" borderId="12" xfId="35" applyNumberFormat="1" applyFont="1" applyFill="1" applyBorder="1"/>
    <xf numFmtId="164" fontId="3" fillId="0" borderId="12" xfId="35" applyNumberFormat="1" applyFont="1" applyFill="1" applyBorder="1" applyAlignment="1">
      <alignment horizontal="center"/>
    </xf>
    <xf numFmtId="164" fontId="2" fillId="20" borderId="16" xfId="44" applyNumberFormat="1" applyFont="1" applyFill="1" applyBorder="1" applyAlignment="1" applyProtection="1">
      <alignment horizontal="center" vertical="center" wrapText="1"/>
    </xf>
    <xf numFmtId="0" fontId="2" fillId="20" borderId="34" xfId="35" applyFont="1" applyFill="1" applyBorder="1" applyAlignment="1">
      <alignment horizontal="center" vertical="center" wrapText="1"/>
    </xf>
    <xf numFmtId="0" fontId="2" fillId="20" borderId="37" xfId="35" applyFont="1" applyFill="1" applyBorder="1" applyAlignment="1">
      <alignment horizontal="center" vertical="center" wrapText="1"/>
    </xf>
    <xf numFmtId="0" fontId="3" fillId="25" borderId="31" xfId="35" applyFont="1" applyFill="1" applyBorder="1" applyAlignment="1">
      <alignment horizontal="center" vertical="center" wrapText="1"/>
    </xf>
    <xf numFmtId="0" fontId="3" fillId="25" borderId="39" xfId="35" applyFont="1" applyFill="1" applyBorder="1" applyAlignment="1">
      <alignment horizontal="center" vertical="center" wrapText="1"/>
    </xf>
    <xf numFmtId="0" fontId="3" fillId="25" borderId="37" xfId="35" applyFont="1" applyFill="1" applyBorder="1" applyAlignment="1">
      <alignment horizontal="center" vertical="center" wrapText="1"/>
    </xf>
    <xf numFmtId="0" fontId="3" fillId="25" borderId="29" xfId="35" applyFont="1" applyFill="1" applyBorder="1" applyAlignment="1">
      <alignment horizontal="left" vertical="center" wrapText="1"/>
    </xf>
    <xf numFmtId="0" fontId="3" fillId="25" borderId="10" xfId="35" applyFont="1" applyFill="1" applyBorder="1" applyAlignment="1">
      <alignment horizontal="left" vertical="center" wrapText="1"/>
    </xf>
    <xf numFmtId="0" fontId="3" fillId="25" borderId="16" xfId="35" applyFont="1" applyFill="1" applyBorder="1" applyAlignment="1">
      <alignment horizontal="left" vertical="center" wrapText="1"/>
    </xf>
    <xf numFmtId="164" fontId="2" fillId="20" borderId="29" xfId="44" applyNumberFormat="1" applyFont="1" applyFill="1" applyBorder="1" applyAlignment="1" applyProtection="1">
      <alignment horizontal="center" vertical="center" wrapText="1"/>
    </xf>
    <xf numFmtId="0" fontId="2" fillId="20" borderId="36" xfId="35" applyFont="1" applyFill="1" applyBorder="1" applyAlignment="1">
      <alignment horizontal="center" vertical="center" wrapText="1"/>
    </xf>
    <xf numFmtId="0" fontId="2" fillId="20" borderId="32" xfId="35" applyFont="1" applyFill="1" applyBorder="1" applyAlignment="1">
      <alignment horizontal="center" vertical="center" wrapText="1"/>
    </xf>
    <xf numFmtId="0" fontId="2" fillId="20" borderId="29" xfId="35" applyFont="1" applyFill="1" applyBorder="1" applyAlignment="1">
      <alignment horizontal="center" vertical="center" wrapText="1"/>
    </xf>
    <xf numFmtId="4" fontId="2" fillId="20" borderId="29" xfId="35" applyNumberFormat="1" applyFont="1" applyFill="1" applyBorder="1" applyAlignment="1">
      <alignment horizontal="center" vertical="center" wrapText="1"/>
    </xf>
    <xf numFmtId="0" fontId="2" fillId="20" borderId="16" xfId="35" applyFont="1" applyFill="1" applyBorder="1" applyAlignment="1">
      <alignment horizontal="center" vertical="center" wrapText="1"/>
    </xf>
    <xf numFmtId="0" fontId="2" fillId="20" borderId="36" xfId="35" applyFont="1" applyFill="1" applyBorder="1" applyAlignment="1">
      <alignment horizontal="left" vertical="center" wrapText="1"/>
    </xf>
    <xf numFmtId="0" fontId="2" fillId="20" borderId="32" xfId="35" applyFont="1" applyFill="1" applyBorder="1" applyAlignment="1">
      <alignment horizontal="left" vertical="center" wrapText="1"/>
    </xf>
    <xf numFmtId="0" fontId="3" fillId="25" borderId="36" xfId="35" applyFont="1" applyFill="1" applyBorder="1" applyAlignment="1">
      <alignment horizontal="center" vertical="center" wrapText="1"/>
    </xf>
    <xf numFmtId="0" fontId="3" fillId="25" borderId="32" xfId="35" applyFont="1" applyFill="1" applyBorder="1" applyAlignment="1">
      <alignment horizontal="center" vertical="center" wrapText="1"/>
    </xf>
    <xf numFmtId="0" fontId="3" fillId="25" borderId="44" xfId="35" applyFont="1" applyFill="1" applyBorder="1" applyAlignment="1">
      <alignment horizontal="center" vertical="center" wrapText="1"/>
    </xf>
    <xf numFmtId="0" fontId="3" fillId="25" borderId="34" xfId="35" applyFont="1" applyFill="1" applyBorder="1" applyAlignment="1">
      <alignment horizontal="center" vertical="center" wrapText="1"/>
    </xf>
    <xf numFmtId="0" fontId="3" fillId="25" borderId="45" xfId="35" applyFont="1" applyFill="1" applyBorder="1" applyAlignment="1">
      <alignment horizontal="center" vertical="center" wrapText="1"/>
    </xf>
    <xf numFmtId="0" fontId="3" fillId="25" borderId="29" xfId="35" applyFont="1" applyFill="1" applyBorder="1" applyAlignment="1">
      <alignment horizontal="center" vertical="center" wrapText="1"/>
    </xf>
    <xf numFmtId="0" fontId="3" fillId="25" borderId="12" xfId="35" applyFont="1" applyFill="1" applyBorder="1" applyAlignment="1">
      <alignment horizontal="center" vertical="center" wrapText="1"/>
    </xf>
    <xf numFmtId="0" fontId="3" fillId="25" borderId="53" xfId="35" applyFont="1" applyFill="1" applyBorder="1" applyAlignment="1">
      <alignment horizontal="center" vertical="center" wrapText="1"/>
    </xf>
    <xf numFmtId="0" fontId="3" fillId="0" borderId="20" xfId="35" applyFont="1" applyBorder="1" applyAlignment="1">
      <alignment vertical="top" wrapText="1"/>
    </xf>
    <xf numFmtId="0" fontId="28" fillId="0" borderId="24" xfId="0" applyFont="1" applyBorder="1" applyAlignment="1">
      <alignment vertical="top" wrapText="1"/>
    </xf>
    <xf numFmtId="0" fontId="3" fillId="0" borderId="11" xfId="35" applyFont="1" applyBorder="1" applyAlignment="1">
      <alignment vertical="top" wrapText="1"/>
    </xf>
    <xf numFmtId="0" fontId="2" fillId="20" borderId="11" xfId="35" applyFont="1" applyFill="1" applyBorder="1" applyAlignment="1">
      <alignment horizontal="center" vertical="center"/>
    </xf>
    <xf numFmtId="0" fontId="3" fillId="0" borderId="21" xfId="35" applyFont="1" applyBorder="1" applyAlignment="1">
      <alignment horizontal="left" vertical="top" wrapText="1"/>
    </xf>
    <xf numFmtId="0" fontId="3" fillId="0" borderId="10" xfId="35" applyFont="1" applyBorder="1" applyAlignment="1">
      <alignment vertical="top" wrapText="1"/>
    </xf>
    <xf numFmtId="0" fontId="3" fillId="0" borderId="28" xfId="35" applyFont="1" applyBorder="1" applyAlignment="1">
      <alignment horizontal="left" vertical="top" wrapText="1"/>
    </xf>
    <xf numFmtId="0" fontId="3" fillId="0" borderId="27" xfId="35" applyFont="1" applyBorder="1" applyAlignment="1">
      <alignment horizontal="left" vertical="top" wrapText="1"/>
    </xf>
    <xf numFmtId="0" fontId="3" fillId="0" borderId="28" xfId="35" applyFont="1" applyBorder="1" applyAlignment="1">
      <alignment vertical="top" wrapText="1"/>
    </xf>
    <xf numFmtId="0" fontId="3" fillId="0" borderId="27" xfId="35" applyFont="1" applyBorder="1" applyAlignment="1">
      <alignment vertical="top" wrapText="1"/>
    </xf>
    <xf numFmtId="0" fontId="2" fillId="20" borderId="10" xfId="35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32" fillId="0" borderId="13" xfId="0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0" fontId="3" fillId="0" borderId="32" xfId="0" applyFont="1" applyBorder="1" applyAlignment="1">
      <alignment horizontal="left" wrapText="1"/>
    </xf>
    <xf numFmtId="0" fontId="3" fillId="0" borderId="32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164" fontId="0" fillId="0" borderId="0" xfId="0" applyNumberFormat="1"/>
    <xf numFmtId="0" fontId="29" fillId="0" borderId="0" xfId="0" applyFont="1" applyAlignment="1">
      <alignment horizontal="center"/>
    </xf>
    <xf numFmtId="167" fontId="34" fillId="24" borderId="11" xfId="0" applyNumberFormat="1" applyFont="1" applyFill="1" applyBorder="1" applyAlignment="1">
      <alignment horizontal="center" wrapText="1"/>
    </xf>
    <xf numFmtId="0" fontId="29" fillId="0" borderId="11" xfId="0" applyFont="1" applyBorder="1" applyAlignment="1">
      <alignment wrapText="1"/>
    </xf>
    <xf numFmtId="0" fontId="29" fillId="0" borderId="0" xfId="0" applyFont="1"/>
    <xf numFmtId="0" fontId="36" fillId="0" borderId="0" xfId="0" applyFont="1"/>
    <xf numFmtId="49" fontId="36" fillId="0" borderId="0" xfId="0" applyNumberFormat="1" applyFont="1"/>
    <xf numFmtId="167" fontId="36" fillId="25" borderId="0" xfId="0" applyNumberFormat="1" applyFont="1" applyFill="1" applyAlignment="1">
      <alignment horizontal="right"/>
    </xf>
    <xf numFmtId="165" fontId="37" fillId="20" borderId="27" xfId="44" applyNumberFormat="1" applyFont="1" applyFill="1" applyBorder="1" applyAlignment="1" applyProtection="1">
      <alignment horizontal="center" vertical="center" wrapText="1"/>
    </xf>
    <xf numFmtId="164" fontId="37" fillId="20" borderId="10" xfId="44" applyNumberFormat="1" applyFont="1" applyFill="1" applyBorder="1" applyAlignment="1" applyProtection="1">
      <alignment horizontal="center" vertical="center" wrapText="1"/>
    </xf>
    <xf numFmtId="165" fontId="37" fillId="20" borderId="14" xfId="44" applyNumberFormat="1" applyFont="1" applyFill="1" applyBorder="1" applyAlignment="1" applyProtection="1">
      <alignment horizontal="center" vertical="center" wrapText="1"/>
    </xf>
    <xf numFmtId="165" fontId="37" fillId="20" borderId="40" xfId="44" applyNumberFormat="1" applyFont="1" applyFill="1" applyBorder="1" applyAlignment="1" applyProtection="1">
      <alignment horizontal="center" vertical="center" wrapText="1"/>
    </xf>
    <xf numFmtId="164" fontId="37" fillId="20" borderId="16" xfId="44" applyNumberFormat="1" applyFont="1" applyFill="1" applyBorder="1" applyAlignment="1" applyProtection="1">
      <alignment horizontal="center" vertical="center" wrapText="1"/>
    </xf>
    <xf numFmtId="165" fontId="37" fillId="20" borderId="33" xfId="44" applyNumberFormat="1" applyFont="1" applyFill="1" applyBorder="1" applyAlignment="1" applyProtection="1">
      <alignment horizontal="center" vertical="center" wrapText="1"/>
    </xf>
    <xf numFmtId="0" fontId="38" fillId="25" borderId="41" xfId="35" applyNumberFormat="1" applyFont="1" applyFill="1" applyBorder="1"/>
    <xf numFmtId="164" fontId="38" fillId="25" borderId="29" xfId="35" applyNumberFormat="1" applyFont="1" applyFill="1" applyBorder="1"/>
    <xf numFmtId="165" fontId="38" fillId="25" borderId="24" xfId="0" applyNumberFormat="1" applyFont="1" applyFill="1" applyBorder="1"/>
    <xf numFmtId="0" fontId="38" fillId="25" borderId="27" xfId="35" applyNumberFormat="1" applyFont="1" applyFill="1" applyBorder="1"/>
    <xf numFmtId="164" fontId="38" fillId="25" borderId="10" xfId="35" applyNumberFormat="1" applyFont="1" applyFill="1" applyBorder="1"/>
    <xf numFmtId="165" fontId="38" fillId="25" borderId="42" xfId="0" applyNumberFormat="1" applyFont="1" applyFill="1" applyBorder="1"/>
    <xf numFmtId="165" fontId="38" fillId="25" borderId="14" xfId="35" applyNumberFormat="1" applyFont="1" applyFill="1" applyBorder="1"/>
    <xf numFmtId="0" fontId="38" fillId="25" borderId="40" xfId="35" applyNumberFormat="1" applyFont="1" applyFill="1" applyBorder="1"/>
    <xf numFmtId="164" fontId="38" fillId="25" borderId="16" xfId="35" applyNumberFormat="1" applyFont="1" applyFill="1" applyBorder="1"/>
    <xf numFmtId="165" fontId="38" fillId="25" borderId="33" xfId="35" applyNumberFormat="1" applyFont="1" applyFill="1" applyBorder="1"/>
    <xf numFmtId="0" fontId="38" fillId="25" borderId="29" xfId="35" applyNumberFormat="1" applyFont="1" applyFill="1" applyBorder="1"/>
    <xf numFmtId="165" fontId="38" fillId="25" borderId="30" xfId="35" applyNumberFormat="1" applyFont="1" applyFill="1" applyBorder="1"/>
    <xf numFmtId="0" fontId="38" fillId="0" borderId="12" xfId="35" applyNumberFormat="1" applyFont="1" applyFill="1" applyBorder="1"/>
    <xf numFmtId="164" fontId="38" fillId="0" borderId="12" xfId="35" applyNumberFormat="1" applyFont="1" applyFill="1" applyBorder="1"/>
    <xf numFmtId="165" fontId="38" fillId="0" borderId="15" xfId="35" applyNumberFormat="1" applyFont="1" applyFill="1" applyBorder="1"/>
    <xf numFmtId="0" fontId="38" fillId="0" borderId="29" xfId="35" applyNumberFormat="1" applyFont="1" applyFill="1" applyBorder="1"/>
    <xf numFmtId="164" fontId="38" fillId="0" borderId="29" xfId="35" applyNumberFormat="1" applyFont="1" applyFill="1" applyBorder="1"/>
    <xf numFmtId="165" fontId="38" fillId="0" borderId="30" xfId="35" applyNumberFormat="1" applyFont="1" applyFill="1" applyBorder="1"/>
    <xf numFmtId="0" fontId="38" fillId="25" borderId="12" xfId="35" applyNumberFormat="1" applyFont="1" applyFill="1" applyBorder="1"/>
    <xf numFmtId="164" fontId="38" fillId="25" borderId="12" xfId="35" applyNumberFormat="1" applyFont="1" applyFill="1" applyBorder="1"/>
    <xf numFmtId="165" fontId="38" fillId="25" borderId="15" xfId="35" applyNumberFormat="1" applyFont="1" applyFill="1" applyBorder="1"/>
    <xf numFmtId="0" fontId="38" fillId="25" borderId="10" xfId="35" applyNumberFormat="1" applyFont="1" applyFill="1" applyBorder="1"/>
    <xf numFmtId="0" fontId="39" fillId="0" borderId="10" xfId="0" applyFont="1" applyBorder="1"/>
    <xf numFmtId="0" fontId="39" fillId="0" borderId="14" xfId="0" applyFont="1" applyBorder="1"/>
    <xf numFmtId="0" fontId="39" fillId="0" borderId="16" xfId="0" applyFont="1" applyBorder="1"/>
    <xf numFmtId="0" fontId="39" fillId="0" borderId="33" xfId="0" applyFont="1" applyBorder="1"/>
    <xf numFmtId="0" fontId="39" fillId="0" borderId="12" xfId="0" applyFont="1" applyBorder="1"/>
    <xf numFmtId="167" fontId="39" fillId="0" borderId="15" xfId="0" applyNumberFormat="1" applyFont="1" applyBorder="1"/>
    <xf numFmtId="0" fontId="35" fillId="0" borderId="0" xfId="0" applyFont="1"/>
  </cellXfs>
  <cellStyles count="4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43" builtinId="4"/>
    <cellStyle name="Walutowy 2" xfId="44"/>
    <cellStyle name="Złe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="80" zoomScaleNormal="80" workbookViewId="0">
      <pane xSplit="5" ySplit="1" topLeftCell="I2" activePane="bottomRight" state="frozen"/>
      <selection pane="topRight" activeCell="F1" sqref="F1"/>
      <selection pane="bottomLeft" activeCell="A2" sqref="A2"/>
      <selection pane="bottomRight" activeCell="K44" sqref="K44"/>
    </sheetView>
  </sheetViews>
  <sheetFormatPr defaultRowHeight="15"/>
  <cols>
    <col min="2" max="2" width="16.5703125" style="36" customWidth="1"/>
    <col min="3" max="3" width="35.140625" customWidth="1"/>
    <col min="4" max="4" width="11.28515625" style="5" bestFit="1" customWidth="1"/>
    <col min="5" max="5" width="14.28515625" style="5" customWidth="1"/>
    <col min="6" max="6" width="15.140625" style="5" customWidth="1"/>
    <col min="7" max="7" width="13.42578125" style="5" customWidth="1"/>
    <col min="8" max="8" width="19.42578125" style="5" customWidth="1"/>
    <col min="9" max="9" width="8.7109375" style="34" customWidth="1"/>
    <col min="10" max="10" width="17" customWidth="1"/>
    <col min="11" max="11" width="16.7109375" bestFit="1" customWidth="1"/>
    <col min="12" max="12" width="15" style="5" customWidth="1"/>
    <col min="13" max="13" width="13.42578125" style="251" hidden="1" customWidth="1"/>
    <col min="14" max="15" width="14.85546875" style="251" hidden="1" customWidth="1"/>
    <col min="16" max="16" width="15.7109375" customWidth="1"/>
    <col min="17" max="17" width="17.28515625" style="30" customWidth="1"/>
    <col min="18" max="18" width="15.42578125" customWidth="1"/>
  </cols>
  <sheetData>
    <row r="1" spans="1:18" ht="47.25" customHeight="1">
      <c r="A1" s="153" t="s">
        <v>0</v>
      </c>
      <c r="B1" s="167" t="s">
        <v>1</v>
      </c>
      <c r="C1" s="164" t="s">
        <v>21</v>
      </c>
      <c r="D1" s="164" t="s">
        <v>2</v>
      </c>
      <c r="E1" s="165" t="s">
        <v>198</v>
      </c>
      <c r="F1" s="164" t="s">
        <v>3</v>
      </c>
      <c r="G1" s="164"/>
      <c r="H1" s="164"/>
      <c r="I1" s="164"/>
      <c r="J1" s="162" t="s">
        <v>18</v>
      </c>
      <c r="K1" s="161" t="s">
        <v>19</v>
      </c>
      <c r="L1" s="121" t="s">
        <v>44</v>
      </c>
      <c r="M1" s="217" t="s">
        <v>4</v>
      </c>
      <c r="N1" s="218" t="s">
        <v>5</v>
      </c>
      <c r="O1" s="219" t="s">
        <v>6</v>
      </c>
      <c r="P1" s="66"/>
      <c r="Q1" s="67"/>
      <c r="R1" s="66"/>
    </row>
    <row r="2" spans="1:18" ht="27.75" thickBot="1">
      <c r="A2" s="154"/>
      <c r="B2" s="168"/>
      <c r="C2" s="166"/>
      <c r="D2" s="166"/>
      <c r="E2" s="166"/>
      <c r="F2" s="122" t="s">
        <v>7</v>
      </c>
      <c r="G2" s="123" t="s">
        <v>8</v>
      </c>
      <c r="H2" s="122" t="s">
        <v>9</v>
      </c>
      <c r="I2" s="122" t="s">
        <v>10</v>
      </c>
      <c r="J2" s="163"/>
      <c r="K2" s="152"/>
      <c r="L2" s="124"/>
      <c r="M2" s="220"/>
      <c r="N2" s="221"/>
      <c r="O2" s="222"/>
      <c r="P2" s="66"/>
      <c r="Q2" s="67"/>
      <c r="R2" s="66"/>
    </row>
    <row r="3" spans="1:18" ht="27">
      <c r="A3" s="155" t="s">
        <v>11</v>
      </c>
      <c r="B3" s="158" t="s">
        <v>50</v>
      </c>
      <c r="C3" s="104" t="s">
        <v>72</v>
      </c>
      <c r="D3" s="107" t="s">
        <v>74</v>
      </c>
      <c r="E3" s="108">
        <v>600.15</v>
      </c>
      <c r="F3" s="109" t="s">
        <v>95</v>
      </c>
      <c r="G3" s="109" t="s">
        <v>64</v>
      </c>
      <c r="H3" s="109" t="s">
        <v>75</v>
      </c>
      <c r="I3" s="109" t="s">
        <v>59</v>
      </c>
      <c r="J3" s="110"/>
      <c r="K3" s="37">
        <v>1500375</v>
      </c>
      <c r="L3" s="111" t="s">
        <v>96</v>
      </c>
      <c r="M3" s="223">
        <v>2500</v>
      </c>
      <c r="N3" s="224">
        <f t="shared" ref="N3:N22" si="0">M3*E3</f>
        <v>1500375</v>
      </c>
      <c r="O3" s="225">
        <v>497220</v>
      </c>
      <c r="P3" s="73" t="s">
        <v>41</v>
      </c>
      <c r="Q3" s="96"/>
      <c r="R3" s="68"/>
    </row>
    <row r="4" spans="1:18" ht="27">
      <c r="A4" s="156"/>
      <c r="B4" s="159"/>
      <c r="C4" s="104" t="s">
        <v>73</v>
      </c>
      <c r="D4" s="107">
        <v>1986</v>
      </c>
      <c r="E4" s="108">
        <v>614.4</v>
      </c>
      <c r="F4" s="109" t="s">
        <v>95</v>
      </c>
      <c r="G4" s="109" t="s">
        <v>64</v>
      </c>
      <c r="H4" s="109" t="s">
        <v>64</v>
      </c>
      <c r="I4" s="109" t="s">
        <v>55</v>
      </c>
      <c r="J4" s="112"/>
      <c r="K4" s="13">
        <v>614400</v>
      </c>
      <c r="L4" s="113" t="s">
        <v>96</v>
      </c>
      <c r="M4" s="226">
        <v>1000</v>
      </c>
      <c r="N4" s="227">
        <f t="shared" si="0"/>
        <v>614400</v>
      </c>
      <c r="O4" s="228">
        <v>274242</v>
      </c>
      <c r="P4" s="73" t="s">
        <v>41</v>
      </c>
      <c r="Q4" s="96"/>
      <c r="R4" s="68"/>
    </row>
    <row r="5" spans="1:18" ht="30.75" customHeight="1">
      <c r="A5" s="156"/>
      <c r="B5" s="159"/>
      <c r="C5" s="104" t="s">
        <v>186</v>
      </c>
      <c r="D5" s="107">
        <v>1986</v>
      </c>
      <c r="E5" s="108">
        <v>572.6</v>
      </c>
      <c r="F5" s="109" t="s">
        <v>58</v>
      </c>
      <c r="G5" s="109" t="s">
        <v>64</v>
      </c>
      <c r="H5" s="109" t="s">
        <v>64</v>
      </c>
      <c r="I5" s="109" t="s">
        <v>55</v>
      </c>
      <c r="J5" s="112"/>
      <c r="K5" s="13">
        <v>431722</v>
      </c>
      <c r="L5" s="113" t="s">
        <v>96</v>
      </c>
      <c r="M5" s="226">
        <v>1000</v>
      </c>
      <c r="N5" s="227">
        <f t="shared" si="0"/>
        <v>572600</v>
      </c>
      <c r="O5" s="225">
        <v>431722</v>
      </c>
      <c r="P5" s="73" t="s">
        <v>41</v>
      </c>
      <c r="Q5" s="96"/>
      <c r="R5" s="69"/>
    </row>
    <row r="6" spans="1:18" ht="39.75" customHeight="1">
      <c r="A6" s="156"/>
      <c r="B6" s="159"/>
      <c r="C6" s="104" t="s">
        <v>183</v>
      </c>
      <c r="D6" s="107" t="s">
        <v>74</v>
      </c>
      <c r="E6" s="108">
        <v>318.42</v>
      </c>
      <c r="F6" s="109" t="s">
        <v>58</v>
      </c>
      <c r="G6" s="109" t="s">
        <v>64</v>
      </c>
      <c r="H6" s="109" t="s">
        <v>64</v>
      </c>
      <c r="I6" s="109" t="s">
        <v>56</v>
      </c>
      <c r="J6" s="112"/>
      <c r="K6" s="13">
        <v>330000</v>
      </c>
      <c r="L6" s="113" t="s">
        <v>96</v>
      </c>
      <c r="M6" s="226">
        <v>1000</v>
      </c>
      <c r="N6" s="227">
        <f t="shared" si="0"/>
        <v>318420</v>
      </c>
      <c r="O6" s="225">
        <v>298572</v>
      </c>
      <c r="P6" s="73" t="s">
        <v>41</v>
      </c>
      <c r="Q6" s="96"/>
      <c r="R6" s="66"/>
    </row>
    <row r="7" spans="1:18" ht="26.25" customHeight="1">
      <c r="A7" s="156"/>
      <c r="B7" s="159"/>
      <c r="C7" s="104" t="s">
        <v>182</v>
      </c>
      <c r="D7" s="107" t="s">
        <v>74</v>
      </c>
      <c r="E7" s="108">
        <v>257.77999999999997</v>
      </c>
      <c r="F7" s="109" t="s">
        <v>58</v>
      </c>
      <c r="G7" s="109" t="s">
        <v>64</v>
      </c>
      <c r="H7" s="109" t="s">
        <v>75</v>
      </c>
      <c r="I7" s="109" t="s">
        <v>59</v>
      </c>
      <c r="J7" s="112"/>
      <c r="K7" s="13">
        <v>375000</v>
      </c>
      <c r="L7" s="113" t="s">
        <v>96</v>
      </c>
      <c r="M7" s="226">
        <v>1000</v>
      </c>
      <c r="N7" s="227">
        <f t="shared" si="0"/>
        <v>257779.99999999997</v>
      </c>
      <c r="O7" s="225">
        <v>255913</v>
      </c>
      <c r="P7" s="73" t="s">
        <v>41</v>
      </c>
      <c r="Q7" s="96"/>
      <c r="R7" s="66"/>
    </row>
    <row r="8" spans="1:18" ht="16.5">
      <c r="A8" s="156"/>
      <c r="B8" s="159"/>
      <c r="C8" s="104" t="s">
        <v>98</v>
      </c>
      <c r="D8" s="107" t="s">
        <v>74</v>
      </c>
      <c r="E8" s="108">
        <v>169.46</v>
      </c>
      <c r="F8" s="109" t="s">
        <v>57</v>
      </c>
      <c r="G8" s="109" t="s">
        <v>76</v>
      </c>
      <c r="H8" s="109" t="s">
        <v>75</v>
      </c>
      <c r="I8" s="109" t="s">
        <v>77</v>
      </c>
      <c r="J8" s="112"/>
      <c r="K8" s="13">
        <v>300000</v>
      </c>
      <c r="L8" s="113" t="s">
        <v>96</v>
      </c>
      <c r="M8" s="226">
        <v>1000</v>
      </c>
      <c r="N8" s="227">
        <f t="shared" si="0"/>
        <v>169460</v>
      </c>
      <c r="O8" s="225">
        <v>192551</v>
      </c>
      <c r="P8" s="73" t="s">
        <v>41</v>
      </c>
      <c r="Q8" s="96"/>
      <c r="R8" s="66"/>
    </row>
    <row r="9" spans="1:18" ht="36" customHeight="1">
      <c r="A9" s="156"/>
      <c r="B9" s="159"/>
      <c r="C9" s="104" t="s">
        <v>99</v>
      </c>
      <c r="D9" s="107" t="s">
        <v>74</v>
      </c>
      <c r="E9" s="108">
        <v>382.78</v>
      </c>
      <c r="F9" s="109" t="s">
        <v>58</v>
      </c>
      <c r="G9" s="109" t="s">
        <v>64</v>
      </c>
      <c r="H9" s="109" t="s">
        <v>75</v>
      </c>
      <c r="I9" s="109" t="s">
        <v>59</v>
      </c>
      <c r="J9" s="112"/>
      <c r="K9" s="13">
        <v>246039</v>
      </c>
      <c r="L9" s="113" t="s">
        <v>96</v>
      </c>
      <c r="M9" s="226">
        <v>2500</v>
      </c>
      <c r="N9" s="227">
        <f t="shared" si="0"/>
        <v>956949.99999999988</v>
      </c>
      <c r="O9" s="225">
        <v>246039</v>
      </c>
      <c r="P9" s="73" t="s">
        <v>41</v>
      </c>
      <c r="Q9" s="96"/>
      <c r="R9" s="66"/>
    </row>
    <row r="10" spans="1:18" ht="26.25" customHeight="1">
      <c r="A10" s="156"/>
      <c r="B10" s="159"/>
      <c r="C10" s="104" t="s">
        <v>100</v>
      </c>
      <c r="D10" s="107" t="s">
        <v>74</v>
      </c>
      <c r="E10" s="108">
        <v>811.52</v>
      </c>
      <c r="F10" s="109" t="s">
        <v>58</v>
      </c>
      <c r="G10" s="109" t="s">
        <v>64</v>
      </c>
      <c r="H10" s="109" t="s">
        <v>64</v>
      </c>
      <c r="I10" s="109" t="s">
        <v>55</v>
      </c>
      <c r="J10" s="112"/>
      <c r="K10" s="13">
        <v>500000</v>
      </c>
      <c r="L10" s="113" t="s">
        <v>96</v>
      </c>
      <c r="M10" s="226">
        <v>2500</v>
      </c>
      <c r="N10" s="227">
        <f t="shared" si="0"/>
        <v>2028800</v>
      </c>
      <c r="O10" s="225">
        <v>497894</v>
      </c>
      <c r="P10" s="73" t="s">
        <v>41</v>
      </c>
      <c r="Q10" s="96"/>
      <c r="R10" s="66"/>
    </row>
    <row r="11" spans="1:18" ht="16.5">
      <c r="A11" s="156"/>
      <c r="B11" s="159"/>
      <c r="C11" s="104" t="s">
        <v>101</v>
      </c>
      <c r="D11" s="107" t="s">
        <v>74</v>
      </c>
      <c r="E11" s="108">
        <v>84.35</v>
      </c>
      <c r="F11" s="109" t="s">
        <v>58</v>
      </c>
      <c r="G11" s="109" t="s">
        <v>64</v>
      </c>
      <c r="H11" s="109" t="s">
        <v>75</v>
      </c>
      <c r="I11" s="109" t="s">
        <v>59</v>
      </c>
      <c r="J11" s="112"/>
      <c r="K11" s="13">
        <v>30000</v>
      </c>
      <c r="L11" s="113" t="s">
        <v>96</v>
      </c>
      <c r="M11" s="226">
        <v>2500</v>
      </c>
      <c r="N11" s="227">
        <f t="shared" si="0"/>
        <v>210875</v>
      </c>
      <c r="O11" s="225">
        <v>30822</v>
      </c>
      <c r="P11" s="73" t="s">
        <v>41</v>
      </c>
      <c r="Q11" s="96"/>
      <c r="R11" s="66"/>
    </row>
    <row r="12" spans="1:18" ht="16.5">
      <c r="A12" s="156"/>
      <c r="B12" s="159"/>
      <c r="C12" s="104" t="s">
        <v>110</v>
      </c>
      <c r="D12" s="107" t="s">
        <v>74</v>
      </c>
      <c r="E12" s="108">
        <v>72.599999999999994</v>
      </c>
      <c r="F12" s="109" t="s">
        <v>57</v>
      </c>
      <c r="G12" s="109" t="s">
        <v>57</v>
      </c>
      <c r="H12" s="109" t="s">
        <v>75</v>
      </c>
      <c r="I12" s="109" t="s">
        <v>59</v>
      </c>
      <c r="J12" s="112"/>
      <c r="K12" s="13">
        <v>32419</v>
      </c>
      <c r="L12" s="113" t="s">
        <v>96</v>
      </c>
      <c r="M12" s="226">
        <v>2500</v>
      </c>
      <c r="N12" s="227">
        <f t="shared" si="0"/>
        <v>181500</v>
      </c>
      <c r="O12" s="225">
        <v>69619</v>
      </c>
      <c r="P12" s="73" t="s">
        <v>41</v>
      </c>
      <c r="Q12" s="96"/>
      <c r="R12" s="66"/>
    </row>
    <row r="13" spans="1:18" ht="16.5">
      <c r="A13" s="156"/>
      <c r="B13" s="159"/>
      <c r="C13" s="104" t="s">
        <v>102</v>
      </c>
      <c r="D13" s="107">
        <v>1950</v>
      </c>
      <c r="E13" s="108">
        <v>375</v>
      </c>
      <c r="F13" s="109" t="s">
        <v>58</v>
      </c>
      <c r="G13" s="109" t="s">
        <v>17</v>
      </c>
      <c r="H13" s="109" t="s">
        <v>17</v>
      </c>
      <c r="I13" s="109" t="s">
        <v>59</v>
      </c>
      <c r="J13" s="85"/>
      <c r="K13" s="13">
        <v>680000</v>
      </c>
      <c r="L13" s="113" t="s">
        <v>96</v>
      </c>
      <c r="M13" s="226">
        <v>2500</v>
      </c>
      <c r="N13" s="227">
        <f t="shared" si="0"/>
        <v>937500</v>
      </c>
      <c r="O13" s="229">
        <v>178893</v>
      </c>
      <c r="P13" s="73" t="s">
        <v>41</v>
      </c>
      <c r="Q13" s="96"/>
      <c r="R13" s="66"/>
    </row>
    <row r="14" spans="1:18" ht="16.5">
      <c r="A14" s="156"/>
      <c r="B14" s="159"/>
      <c r="C14" s="104" t="s">
        <v>103</v>
      </c>
      <c r="D14" s="107" t="s">
        <v>74</v>
      </c>
      <c r="E14" s="108">
        <v>45</v>
      </c>
      <c r="F14" s="109" t="s">
        <v>58</v>
      </c>
      <c r="G14" s="109" t="s">
        <v>17</v>
      </c>
      <c r="H14" s="109" t="s">
        <v>17</v>
      </c>
      <c r="I14" s="109" t="s">
        <v>55</v>
      </c>
      <c r="J14" s="85"/>
      <c r="K14" s="13">
        <v>12000</v>
      </c>
      <c r="L14" s="113" t="s">
        <v>96</v>
      </c>
      <c r="M14" s="226">
        <v>800</v>
      </c>
      <c r="N14" s="227">
        <f t="shared" si="0"/>
        <v>36000</v>
      </c>
      <c r="O14" s="229">
        <v>1363</v>
      </c>
      <c r="P14" s="73" t="s">
        <v>41</v>
      </c>
      <c r="Q14" s="96"/>
      <c r="R14" s="66"/>
    </row>
    <row r="15" spans="1:18" ht="16.5">
      <c r="A15" s="156"/>
      <c r="B15" s="159"/>
      <c r="C15" s="104" t="s">
        <v>104</v>
      </c>
      <c r="D15" s="107">
        <v>1960</v>
      </c>
      <c r="E15" s="108">
        <v>613.20000000000005</v>
      </c>
      <c r="F15" s="109" t="s">
        <v>58</v>
      </c>
      <c r="G15" s="109" t="s">
        <v>64</v>
      </c>
      <c r="H15" s="109" t="s">
        <v>64</v>
      </c>
      <c r="I15" s="109" t="s">
        <v>55</v>
      </c>
      <c r="J15" s="85"/>
      <c r="K15" s="13">
        <v>538200</v>
      </c>
      <c r="L15" s="113" t="s">
        <v>96</v>
      </c>
      <c r="M15" s="226">
        <v>2500</v>
      </c>
      <c r="N15" s="227">
        <f t="shared" si="0"/>
        <v>1533000</v>
      </c>
      <c r="O15" s="229">
        <v>538204</v>
      </c>
      <c r="P15" s="73" t="s">
        <v>41</v>
      </c>
      <c r="Q15" s="96"/>
      <c r="R15" s="66"/>
    </row>
    <row r="16" spans="1:18" ht="27">
      <c r="A16" s="156"/>
      <c r="B16" s="159"/>
      <c r="C16" s="104" t="s">
        <v>215</v>
      </c>
      <c r="D16" s="114"/>
      <c r="E16" s="108">
        <v>98.16</v>
      </c>
      <c r="F16" s="115" t="s">
        <v>57</v>
      </c>
      <c r="G16" s="112" t="s">
        <v>57</v>
      </c>
      <c r="H16" s="112" t="s">
        <v>75</v>
      </c>
      <c r="I16" s="112" t="s">
        <v>107</v>
      </c>
      <c r="J16" s="85"/>
      <c r="K16" s="13">
        <v>286000</v>
      </c>
      <c r="L16" s="113" t="s">
        <v>96</v>
      </c>
      <c r="M16" s="226">
        <v>2500</v>
      </c>
      <c r="N16" s="227">
        <f t="shared" si="0"/>
        <v>245400</v>
      </c>
      <c r="O16" s="229">
        <v>286000</v>
      </c>
      <c r="P16" s="73" t="s">
        <v>41</v>
      </c>
      <c r="Q16" s="96"/>
      <c r="R16" s="66"/>
    </row>
    <row r="17" spans="1:18" ht="28.5" customHeight="1">
      <c r="A17" s="156"/>
      <c r="B17" s="159"/>
      <c r="C17" s="104" t="s">
        <v>105</v>
      </c>
      <c r="D17" s="114"/>
      <c r="E17" s="108">
        <v>132.32</v>
      </c>
      <c r="F17" s="115" t="s">
        <v>17</v>
      </c>
      <c r="G17" s="112" t="s">
        <v>64</v>
      </c>
      <c r="H17" s="112" t="s">
        <v>57</v>
      </c>
      <c r="I17" s="112" t="s">
        <v>59</v>
      </c>
      <c r="J17" s="85"/>
      <c r="K17" s="13">
        <v>100000</v>
      </c>
      <c r="L17" s="113" t="s">
        <v>96</v>
      </c>
      <c r="M17" s="226">
        <v>2500</v>
      </c>
      <c r="N17" s="227">
        <f t="shared" si="0"/>
        <v>330800</v>
      </c>
      <c r="O17" s="229">
        <v>100000</v>
      </c>
      <c r="P17" s="73" t="s">
        <v>41</v>
      </c>
      <c r="Q17" s="96"/>
      <c r="R17" s="66"/>
    </row>
    <row r="18" spans="1:18" ht="27.75" customHeight="1">
      <c r="A18" s="156"/>
      <c r="B18" s="159"/>
      <c r="C18" s="104" t="s">
        <v>106</v>
      </c>
      <c r="D18" s="114"/>
      <c r="E18" s="108">
        <v>94.7</v>
      </c>
      <c r="F18" s="115" t="s">
        <v>17</v>
      </c>
      <c r="G18" s="112" t="s">
        <v>64</v>
      </c>
      <c r="H18" s="112" t="s">
        <v>64</v>
      </c>
      <c r="I18" s="112" t="s">
        <v>55</v>
      </c>
      <c r="J18" s="85"/>
      <c r="K18" s="13">
        <v>60000</v>
      </c>
      <c r="L18" s="113" t="s">
        <v>96</v>
      </c>
      <c r="M18" s="226">
        <v>2500</v>
      </c>
      <c r="N18" s="227">
        <f t="shared" si="0"/>
        <v>236750</v>
      </c>
      <c r="O18" s="229">
        <v>20112</v>
      </c>
      <c r="P18" s="73" t="s">
        <v>41</v>
      </c>
      <c r="Q18" s="96"/>
      <c r="R18" s="66"/>
    </row>
    <row r="19" spans="1:18" ht="28.5" customHeight="1">
      <c r="A19" s="156"/>
      <c r="B19" s="159"/>
      <c r="C19" s="104" t="s">
        <v>184</v>
      </c>
      <c r="D19" s="114"/>
      <c r="E19" s="108">
        <v>83.62</v>
      </c>
      <c r="F19" s="115" t="s">
        <v>108</v>
      </c>
      <c r="G19" s="112" t="s">
        <v>64</v>
      </c>
      <c r="H19" s="112" t="s">
        <v>109</v>
      </c>
      <c r="I19" s="112" t="s">
        <v>59</v>
      </c>
      <c r="J19" s="85"/>
      <c r="K19" s="13">
        <v>67435</v>
      </c>
      <c r="L19" s="113" t="s">
        <v>96</v>
      </c>
      <c r="M19" s="226">
        <v>2500</v>
      </c>
      <c r="N19" s="227">
        <f t="shared" si="0"/>
        <v>209050</v>
      </c>
      <c r="O19" s="229">
        <v>67435</v>
      </c>
      <c r="P19" s="73" t="s">
        <v>41</v>
      </c>
      <c r="Q19" s="96"/>
      <c r="R19" s="66"/>
    </row>
    <row r="20" spans="1:18" ht="16.5">
      <c r="A20" s="156"/>
      <c r="B20" s="159"/>
      <c r="C20" s="105" t="s">
        <v>111</v>
      </c>
      <c r="D20" s="114"/>
      <c r="E20" s="116"/>
      <c r="F20" s="115" t="s">
        <v>112</v>
      </c>
      <c r="G20" s="112" t="s">
        <v>17</v>
      </c>
      <c r="H20" s="112" t="s">
        <v>113</v>
      </c>
      <c r="I20" s="112" t="s">
        <v>59</v>
      </c>
      <c r="J20" s="85"/>
      <c r="K20" s="13">
        <v>14000</v>
      </c>
      <c r="L20" s="113" t="s">
        <v>97</v>
      </c>
      <c r="M20" s="226"/>
      <c r="N20" s="227"/>
      <c r="O20" s="229">
        <v>14000</v>
      </c>
      <c r="P20" s="73" t="s">
        <v>41</v>
      </c>
      <c r="Q20" s="96"/>
      <c r="R20" s="66"/>
    </row>
    <row r="21" spans="1:18" ht="79.5" customHeight="1">
      <c r="A21" s="156"/>
      <c r="B21" s="159"/>
      <c r="C21" s="105" t="s">
        <v>217</v>
      </c>
      <c r="D21" s="114" t="s">
        <v>216</v>
      </c>
      <c r="E21" s="114"/>
      <c r="F21" s="115" t="s">
        <v>17</v>
      </c>
      <c r="G21" s="112" t="s">
        <v>17</v>
      </c>
      <c r="H21" s="112" t="s">
        <v>17</v>
      </c>
      <c r="I21" s="112" t="s">
        <v>17</v>
      </c>
      <c r="J21" s="85"/>
      <c r="K21" s="13">
        <v>692309</v>
      </c>
      <c r="L21" s="113" t="s">
        <v>97</v>
      </c>
      <c r="M21" s="226"/>
      <c r="N21" s="227">
        <f t="shared" si="0"/>
        <v>0</v>
      </c>
      <c r="O21" s="229"/>
      <c r="P21" s="73" t="s">
        <v>43</v>
      </c>
      <c r="Q21" s="96"/>
      <c r="R21" s="66"/>
    </row>
    <row r="22" spans="1:18" ht="56.25" customHeight="1">
      <c r="A22" s="156"/>
      <c r="B22" s="159"/>
      <c r="C22" s="106" t="s">
        <v>218</v>
      </c>
      <c r="D22" s="117" t="s">
        <v>114</v>
      </c>
      <c r="E22" s="117"/>
      <c r="F22" s="118" t="s">
        <v>17</v>
      </c>
      <c r="G22" s="119" t="s">
        <v>17</v>
      </c>
      <c r="H22" s="119" t="s">
        <v>17</v>
      </c>
      <c r="I22" s="119" t="s">
        <v>17</v>
      </c>
      <c r="J22" s="120"/>
      <c r="K22" s="13">
        <v>115460</v>
      </c>
      <c r="L22" s="113" t="s">
        <v>97</v>
      </c>
      <c r="M22" s="226"/>
      <c r="N22" s="227">
        <f t="shared" si="0"/>
        <v>0</v>
      </c>
      <c r="O22" s="229"/>
      <c r="P22" s="73" t="s">
        <v>43</v>
      </c>
      <c r="Q22" s="96"/>
      <c r="R22" s="66"/>
    </row>
    <row r="23" spans="1:18" ht="56.25" customHeight="1">
      <c r="A23" s="156"/>
      <c r="B23" s="159"/>
      <c r="C23" s="106" t="s">
        <v>196</v>
      </c>
      <c r="D23" s="117" t="s">
        <v>115</v>
      </c>
      <c r="E23" s="117"/>
      <c r="F23" s="118"/>
      <c r="G23" s="119"/>
      <c r="H23" s="119"/>
      <c r="I23" s="119"/>
      <c r="J23" s="120"/>
      <c r="K23" s="13">
        <v>168550</v>
      </c>
      <c r="L23" s="113" t="s">
        <v>97</v>
      </c>
      <c r="M23" s="226"/>
      <c r="N23" s="227"/>
      <c r="O23" s="229"/>
      <c r="P23" s="73" t="s">
        <v>43</v>
      </c>
      <c r="Q23" s="96"/>
      <c r="R23" s="66"/>
    </row>
    <row r="24" spans="1:18" ht="31.5" customHeight="1">
      <c r="A24" s="156"/>
      <c r="B24" s="159"/>
      <c r="C24" s="43" t="s">
        <v>219</v>
      </c>
      <c r="D24" s="114">
        <v>2014</v>
      </c>
      <c r="E24" s="114"/>
      <c r="F24" s="112" t="s">
        <v>17</v>
      </c>
      <c r="G24" s="115" t="s">
        <v>17</v>
      </c>
      <c r="H24" s="115" t="s">
        <v>17</v>
      </c>
      <c r="I24" s="112" t="s">
        <v>17</v>
      </c>
      <c r="J24" s="112"/>
      <c r="K24" s="13">
        <v>5620287</v>
      </c>
      <c r="L24" s="113"/>
      <c r="M24" s="226"/>
      <c r="N24" s="227"/>
      <c r="O24" s="229"/>
      <c r="P24" s="73" t="s">
        <v>43</v>
      </c>
      <c r="Q24" s="96"/>
      <c r="R24" s="66"/>
    </row>
    <row r="25" spans="1:18" ht="69" customHeight="1">
      <c r="A25" s="156"/>
      <c r="B25" s="159"/>
      <c r="C25" s="43" t="s">
        <v>220</v>
      </c>
      <c r="D25" s="114" t="s">
        <v>206</v>
      </c>
      <c r="E25" s="114"/>
      <c r="F25" s="112"/>
      <c r="G25" s="115"/>
      <c r="H25" s="115"/>
      <c r="I25" s="112"/>
      <c r="J25" s="112"/>
      <c r="K25" s="13">
        <v>664792</v>
      </c>
      <c r="L25" s="113"/>
      <c r="M25" s="226"/>
      <c r="N25" s="227"/>
      <c r="O25" s="229"/>
      <c r="P25" s="73" t="s">
        <v>43</v>
      </c>
      <c r="Q25" s="96"/>
      <c r="R25" s="66"/>
    </row>
    <row r="26" spans="1:18" ht="69" customHeight="1">
      <c r="A26" s="156"/>
      <c r="B26" s="159"/>
      <c r="C26" s="43" t="s">
        <v>207</v>
      </c>
      <c r="D26" s="114"/>
      <c r="E26" s="114"/>
      <c r="F26" s="112"/>
      <c r="G26" s="115"/>
      <c r="H26" s="115"/>
      <c r="I26" s="112"/>
      <c r="J26" s="112"/>
      <c r="K26" s="13">
        <v>664792</v>
      </c>
      <c r="L26" s="113"/>
      <c r="M26" s="226"/>
      <c r="N26" s="227"/>
      <c r="O26" s="229"/>
      <c r="P26" s="73" t="s">
        <v>43</v>
      </c>
      <c r="Q26" s="96"/>
      <c r="R26" s="66"/>
    </row>
    <row r="27" spans="1:18" ht="31.5" customHeight="1">
      <c r="A27" s="156"/>
      <c r="B27" s="159"/>
      <c r="C27" s="43" t="s">
        <v>197</v>
      </c>
      <c r="D27" s="114"/>
      <c r="E27" s="114"/>
      <c r="F27" s="112"/>
      <c r="G27" s="115"/>
      <c r="H27" s="115"/>
      <c r="I27" s="112"/>
      <c r="J27" s="112"/>
      <c r="K27" s="13">
        <f>4000+3500+2300+5882+13600+4000+6000+1400+1500+1300+666+429+665+3200+1950</f>
        <v>50392</v>
      </c>
      <c r="L27" s="113"/>
      <c r="M27" s="226"/>
      <c r="N27" s="227"/>
      <c r="O27" s="229"/>
      <c r="P27" s="73" t="s">
        <v>188</v>
      </c>
      <c r="Q27" s="96"/>
      <c r="R27" s="66"/>
    </row>
    <row r="28" spans="1:18" ht="31.5" customHeight="1">
      <c r="A28" s="156"/>
      <c r="B28" s="159"/>
      <c r="C28" s="43" t="s">
        <v>226</v>
      </c>
      <c r="D28" s="114"/>
      <c r="E28" s="114"/>
      <c r="F28" s="112"/>
      <c r="G28" s="115"/>
      <c r="H28" s="115"/>
      <c r="I28" s="112"/>
      <c r="J28" s="112"/>
      <c r="K28" s="13">
        <v>21205</v>
      </c>
      <c r="L28" s="113"/>
      <c r="M28" s="226"/>
      <c r="N28" s="227"/>
      <c r="O28" s="229"/>
      <c r="P28" s="73" t="s">
        <v>42</v>
      </c>
      <c r="Q28" s="96"/>
      <c r="R28" s="66"/>
    </row>
    <row r="29" spans="1:18" ht="32.25" customHeight="1" thickBot="1">
      <c r="A29" s="157"/>
      <c r="B29" s="160"/>
      <c r="C29" s="106" t="s">
        <v>225</v>
      </c>
      <c r="D29" s="138"/>
      <c r="E29" s="138"/>
      <c r="F29" s="139"/>
      <c r="G29" s="140" t="s">
        <v>17</v>
      </c>
      <c r="H29" s="140" t="s">
        <v>17</v>
      </c>
      <c r="I29" s="139" t="s">
        <v>17</v>
      </c>
      <c r="J29" s="139"/>
      <c r="K29" s="97">
        <f>1089+4800+3220+6500+6500+5500+126878+999+890+890+1390+1390</f>
        <v>160046</v>
      </c>
      <c r="L29" s="141"/>
      <c r="M29" s="230"/>
      <c r="N29" s="231"/>
      <c r="O29" s="232"/>
      <c r="P29" s="73" t="s">
        <v>42</v>
      </c>
      <c r="Q29" s="96"/>
      <c r="R29" s="66"/>
    </row>
    <row r="30" spans="1:18" ht="32.25" customHeight="1">
      <c r="A30" s="155" t="s">
        <v>66</v>
      </c>
      <c r="B30" s="174" t="s">
        <v>79</v>
      </c>
      <c r="C30" s="142" t="s">
        <v>227</v>
      </c>
      <c r="D30" s="143"/>
      <c r="E30" s="143"/>
      <c r="F30" s="110"/>
      <c r="G30" s="144"/>
      <c r="H30" s="144"/>
      <c r="I30" s="110"/>
      <c r="J30" s="110"/>
      <c r="K30" s="37">
        <f>445+1640+860+860+535+1280+455</f>
        <v>6075</v>
      </c>
      <c r="L30" s="39"/>
      <c r="M30" s="233"/>
      <c r="N30" s="224"/>
      <c r="O30" s="234"/>
      <c r="P30" s="73" t="s">
        <v>42</v>
      </c>
      <c r="Q30" s="96"/>
      <c r="R30" s="66"/>
    </row>
    <row r="31" spans="1:18" s="32" customFormat="1" ht="29.25" customHeight="1" thickBot="1">
      <c r="A31" s="176"/>
      <c r="B31" s="175"/>
      <c r="C31" s="145" t="s">
        <v>187</v>
      </c>
      <c r="D31" s="146"/>
      <c r="E31" s="147"/>
      <c r="F31" s="148"/>
      <c r="G31" s="149"/>
      <c r="H31" s="148"/>
      <c r="I31" s="148"/>
      <c r="J31" s="145"/>
      <c r="K31" s="150">
        <f>179+552.27*3+499+2927.88+2990+2495+3017+532+2849+495+400</f>
        <v>18040.690000000002</v>
      </c>
      <c r="L31" s="151"/>
      <c r="M31" s="235"/>
      <c r="N31" s="236"/>
      <c r="O31" s="237"/>
      <c r="P31" s="70" t="s">
        <v>188</v>
      </c>
      <c r="Q31" s="71"/>
      <c r="R31" s="72"/>
    </row>
    <row r="32" spans="1:18" s="32" customFormat="1" ht="29.25" customHeight="1">
      <c r="A32" s="172" t="s">
        <v>80</v>
      </c>
      <c r="B32" s="169" t="s">
        <v>51</v>
      </c>
      <c r="C32" s="54" t="s">
        <v>187</v>
      </c>
      <c r="D32" s="55"/>
      <c r="E32" s="56"/>
      <c r="F32" s="57"/>
      <c r="G32" s="58"/>
      <c r="H32" s="57"/>
      <c r="I32" s="57"/>
      <c r="J32" s="54"/>
      <c r="K32" s="59">
        <f>4451.6+404.35+626.2+2959*2+2350*3+3750+14040</f>
        <v>36240.15</v>
      </c>
      <c r="L32" s="60"/>
      <c r="M32" s="238"/>
      <c r="N32" s="239"/>
      <c r="O32" s="240"/>
      <c r="P32" s="70" t="s">
        <v>188</v>
      </c>
      <c r="Q32" s="71"/>
      <c r="R32" s="72"/>
    </row>
    <row r="33" spans="1:18" s="4" customFormat="1" ht="30" customHeight="1" thickBot="1">
      <c r="A33" s="173"/>
      <c r="B33" s="171"/>
      <c r="C33" s="61" t="s">
        <v>81</v>
      </c>
      <c r="D33" s="62"/>
      <c r="E33" s="62"/>
      <c r="F33" s="63"/>
      <c r="G33" s="62"/>
      <c r="H33" s="62"/>
      <c r="I33" s="63"/>
      <c r="J33" s="64"/>
      <c r="K33" s="41">
        <f>2500+2388+4600</f>
        <v>9488</v>
      </c>
      <c r="L33" s="65"/>
      <c r="M33" s="241"/>
      <c r="N33" s="242"/>
      <c r="O33" s="243">
        <v>56699.6</v>
      </c>
      <c r="P33" s="73" t="s">
        <v>42</v>
      </c>
      <c r="Q33" s="67"/>
      <c r="R33" s="69"/>
    </row>
    <row r="34" spans="1:18" s="4" customFormat="1" ht="29.25" customHeight="1">
      <c r="A34" s="172" t="s">
        <v>14</v>
      </c>
      <c r="B34" s="169" t="s">
        <v>82</v>
      </c>
      <c r="C34" s="42" t="s">
        <v>117</v>
      </c>
      <c r="D34" s="74" t="s">
        <v>87</v>
      </c>
      <c r="E34" s="75"/>
      <c r="F34" s="76" t="s">
        <v>85</v>
      </c>
      <c r="G34" s="77" t="s">
        <v>88</v>
      </c>
      <c r="H34" s="78" t="s">
        <v>190</v>
      </c>
      <c r="I34" s="78" t="s">
        <v>86</v>
      </c>
      <c r="J34" s="35"/>
      <c r="K34" s="37">
        <f t="shared" ref="K34:K40" si="1">IF(N34&gt;O34,N34,O34)</f>
        <v>1909182.28</v>
      </c>
      <c r="L34" s="39" t="s">
        <v>97</v>
      </c>
      <c r="M34" s="233"/>
      <c r="N34" s="224">
        <f>E33*M34</f>
        <v>0</v>
      </c>
      <c r="O34" s="234">
        <v>1909182.28</v>
      </c>
      <c r="P34" s="79" t="s">
        <v>41</v>
      </c>
      <c r="Q34" s="67"/>
      <c r="R34" s="66"/>
    </row>
    <row r="35" spans="1:18" s="4" customFormat="1" ht="25.5">
      <c r="A35" s="157"/>
      <c r="B35" s="170"/>
      <c r="C35" s="43" t="s">
        <v>209</v>
      </c>
      <c r="D35" s="80">
        <v>1980</v>
      </c>
      <c r="E35" s="81"/>
      <c r="F35" s="82" t="s">
        <v>89</v>
      </c>
      <c r="G35" s="83" t="s">
        <v>54</v>
      </c>
      <c r="H35" s="84" t="s">
        <v>90</v>
      </c>
      <c r="I35" s="84" t="s">
        <v>86</v>
      </c>
      <c r="J35" s="8"/>
      <c r="K35" s="13">
        <f t="shared" si="1"/>
        <v>541867.09</v>
      </c>
      <c r="L35" s="40" t="s">
        <v>97</v>
      </c>
      <c r="M35" s="244"/>
      <c r="N35" s="227">
        <f t="shared" ref="N35:N40" si="2">M35*E35</f>
        <v>0</v>
      </c>
      <c r="O35" s="229">
        <v>541867.09</v>
      </c>
      <c r="P35" s="79" t="s">
        <v>41</v>
      </c>
      <c r="Q35" s="67"/>
      <c r="R35" s="66"/>
    </row>
    <row r="36" spans="1:18" s="4" customFormat="1" ht="25.5">
      <c r="A36" s="157"/>
      <c r="B36" s="170"/>
      <c r="C36" s="43" t="s">
        <v>91</v>
      </c>
      <c r="D36" s="80">
        <v>1978</v>
      </c>
      <c r="E36" s="81"/>
      <c r="F36" s="82" t="s">
        <v>92</v>
      </c>
      <c r="G36" s="83" t="s">
        <v>93</v>
      </c>
      <c r="H36" s="83" t="s">
        <v>93</v>
      </c>
      <c r="I36" s="84" t="s">
        <v>94</v>
      </c>
      <c r="J36" s="8"/>
      <c r="K36" s="13">
        <f t="shared" si="1"/>
        <v>296625.96999999997</v>
      </c>
      <c r="L36" s="40" t="s">
        <v>97</v>
      </c>
      <c r="M36" s="244"/>
      <c r="N36" s="227">
        <f t="shared" si="2"/>
        <v>0</v>
      </c>
      <c r="O36" s="229">
        <v>296625.96999999997</v>
      </c>
      <c r="P36" s="79" t="s">
        <v>41</v>
      </c>
      <c r="Q36" s="67"/>
      <c r="R36" s="69"/>
    </row>
    <row r="37" spans="1:18" s="4" customFormat="1" ht="25.5">
      <c r="A37" s="157"/>
      <c r="B37" s="170"/>
      <c r="C37" s="43" t="s">
        <v>210</v>
      </c>
      <c r="D37" s="80">
        <v>2018</v>
      </c>
      <c r="E37" s="81"/>
      <c r="F37" s="82" t="s">
        <v>92</v>
      </c>
      <c r="G37" s="83" t="s">
        <v>93</v>
      </c>
      <c r="H37" s="83" t="s">
        <v>93</v>
      </c>
      <c r="I37" s="84" t="s">
        <v>107</v>
      </c>
      <c r="J37" s="8"/>
      <c r="K37" s="13">
        <v>1586491</v>
      </c>
      <c r="L37" s="40" t="s">
        <v>97</v>
      </c>
      <c r="M37" s="244"/>
      <c r="N37" s="227">
        <f t="shared" si="2"/>
        <v>0</v>
      </c>
      <c r="O37" s="229">
        <v>68125.070000000007</v>
      </c>
      <c r="P37" s="79" t="s">
        <v>41</v>
      </c>
      <c r="Q37" s="67"/>
      <c r="R37" s="69"/>
    </row>
    <row r="38" spans="1:18" ht="45.75" customHeight="1">
      <c r="A38" s="157"/>
      <c r="B38" s="170"/>
      <c r="C38" s="43" t="s">
        <v>185</v>
      </c>
      <c r="D38" s="80">
        <v>1997</v>
      </c>
      <c r="E38" s="81"/>
      <c r="F38" s="82" t="s">
        <v>191</v>
      </c>
      <c r="G38" s="83" t="s">
        <v>211</v>
      </c>
      <c r="H38" s="84"/>
      <c r="I38" s="84" t="s">
        <v>59</v>
      </c>
      <c r="J38" s="85"/>
      <c r="K38" s="13">
        <v>1178170</v>
      </c>
      <c r="L38" s="86" t="s">
        <v>97</v>
      </c>
      <c r="M38" s="245"/>
      <c r="N38" s="227">
        <f t="shared" si="2"/>
        <v>0</v>
      </c>
      <c r="O38" s="246">
        <v>927344</v>
      </c>
      <c r="P38" s="87" t="s">
        <v>41</v>
      </c>
      <c r="Q38" s="67"/>
      <c r="R38" s="66"/>
    </row>
    <row r="39" spans="1:18" ht="16.5">
      <c r="A39" s="157"/>
      <c r="B39" s="170"/>
      <c r="C39" s="43" t="s">
        <v>84</v>
      </c>
      <c r="D39" s="86">
        <v>1970</v>
      </c>
      <c r="E39" s="86"/>
      <c r="F39" s="86"/>
      <c r="G39" s="86"/>
      <c r="H39" s="86"/>
      <c r="I39" s="86"/>
      <c r="J39" s="85"/>
      <c r="K39" s="13">
        <f t="shared" si="1"/>
        <v>16452.009999999998</v>
      </c>
      <c r="L39" s="86" t="s">
        <v>97</v>
      </c>
      <c r="M39" s="245"/>
      <c r="N39" s="227">
        <f t="shared" si="2"/>
        <v>0</v>
      </c>
      <c r="O39" s="246">
        <v>16452.009999999998</v>
      </c>
      <c r="P39" s="87" t="s">
        <v>43</v>
      </c>
      <c r="Q39" s="96"/>
      <c r="R39" s="66"/>
    </row>
    <row r="40" spans="1:18" ht="16.5">
      <c r="A40" s="157"/>
      <c r="B40" s="170"/>
      <c r="C40" s="43" t="s">
        <v>194</v>
      </c>
      <c r="D40" s="86">
        <v>1970</v>
      </c>
      <c r="E40" s="86"/>
      <c r="F40" s="86"/>
      <c r="G40" s="86"/>
      <c r="H40" s="86"/>
      <c r="I40" s="86"/>
      <c r="J40" s="85"/>
      <c r="K40" s="13">
        <f t="shared" si="1"/>
        <v>89655.91</v>
      </c>
      <c r="L40" s="86" t="s">
        <v>97</v>
      </c>
      <c r="M40" s="245"/>
      <c r="N40" s="227">
        <f t="shared" si="2"/>
        <v>0</v>
      </c>
      <c r="O40" s="246">
        <v>89655.91</v>
      </c>
      <c r="P40" s="87" t="s">
        <v>43</v>
      </c>
      <c r="Q40" s="96"/>
      <c r="R40" s="66"/>
    </row>
    <row r="41" spans="1:18" ht="16.5">
      <c r="A41" s="157"/>
      <c r="B41" s="170"/>
      <c r="C41" s="88" t="s">
        <v>187</v>
      </c>
      <c r="D41" s="89"/>
      <c r="E41" s="89"/>
      <c r="F41" s="89"/>
      <c r="G41" s="89"/>
      <c r="H41" s="89"/>
      <c r="I41" s="89"/>
      <c r="J41" s="90"/>
      <c r="K41" s="13">
        <f>1611+1378+2565+3580+21180+3250+1925+1797.5+15915.96+3640+2091+3498.96+409.9+690+789+216+895+301+232+299+13700+3300+2067+1699+1799+2999+4321.24</f>
        <v>96149.560000000012</v>
      </c>
      <c r="L41" s="89"/>
      <c r="M41" s="247"/>
      <c r="N41" s="231"/>
      <c r="O41" s="248"/>
      <c r="P41" s="87" t="s">
        <v>188</v>
      </c>
      <c r="Q41" s="96"/>
      <c r="R41" s="66"/>
    </row>
    <row r="42" spans="1:18" ht="17.25" thickBot="1">
      <c r="A42" s="173"/>
      <c r="B42" s="171"/>
      <c r="C42" s="91" t="s">
        <v>116</v>
      </c>
      <c r="D42" s="92"/>
      <c r="E42" s="92"/>
      <c r="F42" s="92"/>
      <c r="G42" s="92"/>
      <c r="H42" s="92"/>
      <c r="I42" s="92"/>
      <c r="J42" s="93"/>
      <c r="K42" s="13">
        <f>1799+6088.5+700+49858.46</f>
        <v>58445.96</v>
      </c>
      <c r="L42" s="92"/>
      <c r="M42" s="249"/>
      <c r="N42" s="242"/>
      <c r="O42" s="250">
        <f>36888.46</f>
        <v>36888.46</v>
      </c>
      <c r="P42" s="87" t="s">
        <v>42</v>
      </c>
      <c r="Q42" s="96"/>
      <c r="R42" s="66"/>
    </row>
    <row r="43" spans="1:18" ht="23.25" customHeight="1">
      <c r="C43" s="38"/>
      <c r="K43" s="209"/>
    </row>
  </sheetData>
  <mergeCells count="19">
    <mergeCell ref="B34:B42"/>
    <mergeCell ref="A34:A42"/>
    <mergeCell ref="C1:C2"/>
    <mergeCell ref="D1:D2"/>
    <mergeCell ref="B32:B33"/>
    <mergeCell ref="A32:A33"/>
    <mergeCell ref="B30:B31"/>
    <mergeCell ref="A30:A31"/>
    <mergeCell ref="O1:O2"/>
    <mergeCell ref="N1:N2"/>
    <mergeCell ref="M1:M2"/>
    <mergeCell ref="A1:A2"/>
    <mergeCell ref="A3:A29"/>
    <mergeCell ref="B3:B29"/>
    <mergeCell ref="K1:K2"/>
    <mergeCell ref="J1:J2"/>
    <mergeCell ref="F1:I1"/>
    <mergeCell ref="E1:E2"/>
    <mergeCell ref="B1:B2"/>
  </mergeCells>
  <phoneticPr fontId="27" type="noConversion"/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G23" sqref="G23"/>
    </sheetView>
  </sheetViews>
  <sheetFormatPr defaultRowHeight="12.75"/>
  <cols>
    <col min="1" max="1" width="3.85546875" style="6" bestFit="1" customWidth="1"/>
    <col min="2" max="2" width="17.7109375" style="6" customWidth="1"/>
    <col min="3" max="3" width="20.42578125" style="6" customWidth="1"/>
    <col min="4" max="4" width="42.5703125" style="28" customWidth="1"/>
    <col min="5" max="5" width="13.42578125" style="22" bestFit="1" customWidth="1"/>
    <col min="6" max="6" width="13.42578125" style="6" bestFit="1" customWidth="1"/>
    <col min="7" max="7" width="12.5703125" style="6" bestFit="1" customWidth="1"/>
    <col min="8" max="16384" width="9.140625" style="6"/>
  </cols>
  <sheetData>
    <row r="1" spans="1:6" ht="15" customHeight="1">
      <c r="A1" s="18" t="s">
        <v>52</v>
      </c>
      <c r="B1" s="19"/>
      <c r="C1" s="19"/>
      <c r="D1" s="23"/>
      <c r="E1" s="53"/>
    </row>
    <row r="2" spans="1:6">
      <c r="A2" s="95" t="s">
        <v>20</v>
      </c>
      <c r="B2" s="180" t="s">
        <v>21</v>
      </c>
      <c r="C2" s="180"/>
      <c r="D2" s="24" t="s">
        <v>19</v>
      </c>
      <c r="E2" s="53"/>
    </row>
    <row r="3" spans="1:6">
      <c r="A3" s="10" t="s">
        <v>11</v>
      </c>
      <c r="B3" s="179" t="s">
        <v>22</v>
      </c>
      <c r="C3" s="179"/>
      <c r="D3" s="25">
        <f>4700+2136+7599+5778+14171+2997+2478+470+600</f>
        <v>40929</v>
      </c>
      <c r="E3" s="53" t="s">
        <v>40</v>
      </c>
    </row>
    <row r="4" spans="1:6">
      <c r="A4" s="10" t="s">
        <v>12</v>
      </c>
      <c r="B4" s="179" t="s">
        <v>192</v>
      </c>
      <c r="C4" s="179"/>
      <c r="D4" s="25"/>
      <c r="E4" s="53" t="s">
        <v>40</v>
      </c>
    </row>
    <row r="5" spans="1:6">
      <c r="A5" s="10" t="s">
        <v>13</v>
      </c>
      <c r="B5" s="179" t="s">
        <v>119</v>
      </c>
      <c r="C5" s="179"/>
      <c r="D5" s="25"/>
      <c r="E5" s="53" t="s">
        <v>40</v>
      </c>
      <c r="F5" s="33"/>
    </row>
    <row r="6" spans="1:6">
      <c r="A6" s="10" t="s">
        <v>14</v>
      </c>
      <c r="B6" s="179" t="s">
        <v>199</v>
      </c>
      <c r="C6" s="179"/>
      <c r="D6" s="25">
        <v>17190</v>
      </c>
      <c r="E6" s="53" t="s">
        <v>40</v>
      </c>
    </row>
    <row r="7" spans="1:6">
      <c r="A7" s="10" t="s">
        <v>15</v>
      </c>
      <c r="B7" s="179" t="s">
        <v>23</v>
      </c>
      <c r="C7" s="179"/>
      <c r="D7" s="25">
        <f>5727+2776+1735+1594+1957+1957+2299+4138+2300+563+563</f>
        <v>25609</v>
      </c>
      <c r="E7" s="53" t="s">
        <v>39</v>
      </c>
    </row>
    <row r="8" spans="1:6">
      <c r="A8" s="10" t="s">
        <v>16</v>
      </c>
      <c r="B8" s="181" t="s">
        <v>25</v>
      </c>
      <c r="C8" s="181"/>
      <c r="D8" s="125">
        <v>554</v>
      </c>
      <c r="E8" s="53" t="s">
        <v>39</v>
      </c>
    </row>
    <row r="9" spans="1:6" ht="15" customHeight="1">
      <c r="A9" s="18" t="s">
        <v>78</v>
      </c>
      <c r="B9" s="19"/>
      <c r="C9" s="19"/>
      <c r="D9" s="23"/>
      <c r="E9" s="53"/>
    </row>
    <row r="10" spans="1:6">
      <c r="A10" s="50" t="s">
        <v>20</v>
      </c>
      <c r="B10" s="180" t="s">
        <v>21</v>
      </c>
      <c r="C10" s="180"/>
      <c r="D10" s="24" t="s">
        <v>19</v>
      </c>
      <c r="E10" s="53"/>
    </row>
    <row r="11" spans="1:6">
      <c r="A11" s="10" t="s">
        <v>11</v>
      </c>
      <c r="B11" s="179" t="s">
        <v>22</v>
      </c>
      <c r="C11" s="179"/>
      <c r="D11" s="25">
        <f>2495+3017+3700+2900+2499+2899+2919+495+860+860+535+1280+455+179+225+215</f>
        <v>25533</v>
      </c>
      <c r="E11" s="53" t="s">
        <v>40</v>
      </c>
      <c r="F11" s="33"/>
    </row>
    <row r="12" spans="1:6">
      <c r="A12" s="10" t="s">
        <v>12</v>
      </c>
      <c r="B12" s="51" t="s">
        <v>25</v>
      </c>
      <c r="C12" s="52"/>
      <c r="D12" s="25">
        <f>499+399</f>
        <v>898</v>
      </c>
      <c r="E12" s="53" t="s">
        <v>40</v>
      </c>
      <c r="F12" s="33"/>
    </row>
    <row r="13" spans="1:6">
      <c r="A13" s="10" t="s">
        <v>13</v>
      </c>
      <c r="B13" s="179" t="s">
        <v>23</v>
      </c>
      <c r="C13" s="179"/>
      <c r="D13" s="25">
        <v>1899</v>
      </c>
      <c r="E13" s="53" t="s">
        <v>39</v>
      </c>
    </row>
    <row r="14" spans="1:6" ht="15" customHeight="1">
      <c r="A14" s="18" t="s">
        <v>51</v>
      </c>
      <c r="B14" s="19"/>
      <c r="C14" s="19"/>
      <c r="D14" s="23"/>
      <c r="E14" s="53"/>
    </row>
    <row r="15" spans="1:6">
      <c r="A15" s="50" t="s">
        <v>20</v>
      </c>
      <c r="B15" s="180" t="s">
        <v>21</v>
      </c>
      <c r="C15" s="180"/>
      <c r="D15" s="24" t="s">
        <v>19</v>
      </c>
      <c r="E15" s="53"/>
    </row>
    <row r="16" spans="1:6">
      <c r="A16" s="10" t="s">
        <v>11</v>
      </c>
      <c r="B16" s="179" t="s">
        <v>22</v>
      </c>
      <c r="C16" s="179"/>
      <c r="D16" s="25">
        <f>2413+2929*2+2080+510+275+3230+275+2791.36*5+239+183</f>
        <v>29019.800000000003</v>
      </c>
      <c r="E16" s="53" t="s">
        <v>40</v>
      </c>
    </row>
    <row r="17" spans="1:7" ht="15">
      <c r="A17" s="10" t="s">
        <v>12</v>
      </c>
      <c r="B17" s="177" t="s">
        <v>65</v>
      </c>
      <c r="C17" s="178"/>
      <c r="D17" s="25">
        <f>17736+579+1490+1650+5300+5700+2970+2400+419+598</f>
        <v>38842</v>
      </c>
      <c r="E17" s="53" t="s">
        <v>40</v>
      </c>
      <c r="F17" s="33"/>
    </row>
    <row r="18" spans="1:7">
      <c r="A18" s="10" t="s">
        <v>13</v>
      </c>
      <c r="B18" s="179" t="s">
        <v>23</v>
      </c>
      <c r="C18" s="179"/>
      <c r="D18" s="25">
        <f>2566.22+2622+2656.43+605.16+1690+2145*2</f>
        <v>14429.81</v>
      </c>
      <c r="E18" s="53" t="s">
        <v>39</v>
      </c>
      <c r="F18" s="17"/>
    </row>
    <row r="19" spans="1:7" ht="15" customHeight="1">
      <c r="A19" s="20" t="s">
        <v>189</v>
      </c>
      <c r="B19" s="21"/>
      <c r="C19" s="21"/>
      <c r="D19" s="26"/>
      <c r="E19" s="53"/>
    </row>
    <row r="20" spans="1:7">
      <c r="A20" s="49" t="s">
        <v>20</v>
      </c>
      <c r="B20" s="187" t="s">
        <v>21</v>
      </c>
      <c r="C20" s="187"/>
      <c r="D20" s="27" t="s">
        <v>19</v>
      </c>
      <c r="E20" s="53"/>
    </row>
    <row r="21" spans="1:7">
      <c r="A21" s="12" t="s">
        <v>11</v>
      </c>
      <c r="B21" s="182" t="s">
        <v>22</v>
      </c>
      <c r="C21" s="182"/>
      <c r="D21" s="7">
        <f>2035+2017+11412+34859+2813+2200+46800+289+389+264+299+650</f>
        <v>104027</v>
      </c>
      <c r="E21" s="53" t="s">
        <v>40</v>
      </c>
    </row>
    <row r="22" spans="1:7">
      <c r="A22" s="12" t="s">
        <v>12</v>
      </c>
      <c r="B22" s="182" t="s">
        <v>24</v>
      </c>
      <c r="C22" s="182"/>
      <c r="D22" s="94">
        <f>4400+2006+1403</f>
        <v>7809</v>
      </c>
      <c r="E22" s="53" t="s">
        <v>40</v>
      </c>
      <c r="F22" s="33"/>
    </row>
    <row r="23" spans="1:7">
      <c r="A23" s="12" t="s">
        <v>13</v>
      </c>
      <c r="B23" s="183" t="s">
        <v>214</v>
      </c>
      <c r="C23" s="184"/>
      <c r="D23" s="94">
        <v>7600</v>
      </c>
      <c r="E23" s="53" t="s">
        <v>40</v>
      </c>
      <c r="F23" s="33"/>
    </row>
    <row r="24" spans="1:7">
      <c r="A24" s="12" t="s">
        <v>14</v>
      </c>
      <c r="B24" s="185" t="s">
        <v>193</v>
      </c>
      <c r="C24" s="186"/>
      <c r="D24" s="94">
        <f>8417+7002.89</f>
        <v>15419.89</v>
      </c>
      <c r="E24" s="53" t="s">
        <v>40</v>
      </c>
      <c r="F24" s="33"/>
    </row>
    <row r="25" spans="1:7" ht="15" customHeight="1">
      <c r="A25" s="12" t="s">
        <v>15</v>
      </c>
      <c r="B25" s="183" t="s">
        <v>118</v>
      </c>
      <c r="C25" s="184"/>
      <c r="D25" s="94">
        <f>8999.99+6400+2541.5+2872.85</f>
        <v>20814.339999999997</v>
      </c>
      <c r="E25" s="53" t="s">
        <v>40</v>
      </c>
      <c r="F25" s="33"/>
    </row>
    <row r="26" spans="1:7">
      <c r="A26" s="12" t="s">
        <v>16</v>
      </c>
      <c r="B26" s="183" t="s">
        <v>23</v>
      </c>
      <c r="C26" s="184"/>
      <c r="D26" s="7">
        <f>7497+1989+1899.99+1738+8030.14+2444.82+4078.3+4392.18+3059.15+9770+6850+1930+2186+2040+2427.92+1998+23261.76+2786.46+32520.12</f>
        <v>120898.84</v>
      </c>
      <c r="E26" s="53" t="s">
        <v>39</v>
      </c>
      <c r="F26" s="33"/>
    </row>
    <row r="27" spans="1:7">
      <c r="A27" s="31"/>
      <c r="G27" s="29"/>
    </row>
    <row r="29" spans="1:7">
      <c r="B29" s="6" t="s">
        <v>49</v>
      </c>
    </row>
  </sheetData>
  <mergeCells count="21">
    <mergeCell ref="B22:C22"/>
    <mergeCell ref="B13:C13"/>
    <mergeCell ref="B21:C21"/>
    <mergeCell ref="B26:C26"/>
    <mergeCell ref="B18:C18"/>
    <mergeCell ref="B24:C24"/>
    <mergeCell ref="B23:C23"/>
    <mergeCell ref="B20:C20"/>
    <mergeCell ref="B16:C16"/>
    <mergeCell ref="B25:C25"/>
    <mergeCell ref="B15:C15"/>
    <mergeCell ref="B17:C17"/>
    <mergeCell ref="B4:C4"/>
    <mergeCell ref="B2:C2"/>
    <mergeCell ref="B3:C3"/>
    <mergeCell ref="B5:C5"/>
    <mergeCell ref="B11:C11"/>
    <mergeCell ref="B6:C6"/>
    <mergeCell ref="B7:C7"/>
    <mergeCell ref="B10:C10"/>
    <mergeCell ref="B8:C8"/>
  </mergeCells>
  <phoneticPr fontId="27" type="noConversion"/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10" sqref="C10"/>
    </sheetView>
  </sheetViews>
  <sheetFormatPr defaultRowHeight="12.75"/>
  <cols>
    <col min="1" max="1" width="3.42578125" style="15" bestFit="1" customWidth="1"/>
    <col min="2" max="2" width="27.140625" style="15" customWidth="1"/>
    <col min="3" max="3" width="41" style="15" bestFit="1" customWidth="1"/>
    <col min="4" max="5" width="39" style="16" customWidth="1"/>
    <col min="6" max="16384" width="9.140625" style="6"/>
  </cols>
  <sheetData>
    <row r="1" spans="1:5" ht="13.5" thickBot="1">
      <c r="A1" s="131" t="s">
        <v>0</v>
      </c>
      <c r="B1" s="131" t="s">
        <v>26</v>
      </c>
      <c r="C1" s="132" t="s">
        <v>38</v>
      </c>
      <c r="D1" s="133" t="s">
        <v>27</v>
      </c>
      <c r="E1" s="134" t="s">
        <v>28</v>
      </c>
    </row>
    <row r="2" spans="1:5" ht="38.25">
      <c r="A2" s="196">
        <v>1</v>
      </c>
      <c r="B2" s="194" t="s">
        <v>50</v>
      </c>
      <c r="C2" s="135" t="str">
        <f>'Zakładka nr 1'!C3</f>
        <v>Budynek Urzędu Gminy</v>
      </c>
      <c r="D2" s="101" t="s">
        <v>120</v>
      </c>
      <c r="E2" s="136" t="s">
        <v>124</v>
      </c>
    </row>
    <row r="3" spans="1:5" ht="38.25">
      <c r="A3" s="197"/>
      <c r="B3" s="195"/>
      <c r="C3" s="135" t="str">
        <f>'Zakładka nr 1'!C4</f>
        <v>Budynek OSP Dzierzkowice Rynek</v>
      </c>
      <c r="D3" s="101" t="s">
        <v>221</v>
      </c>
      <c r="E3" s="136"/>
    </row>
    <row r="4" spans="1:5" ht="38.25">
      <c r="A4" s="197"/>
      <c r="B4" s="195"/>
      <c r="C4" s="135" t="str">
        <f>'Zakładka nr 1'!C5</f>
        <v>Budynek OSP Dzierzkowice Wola (obecnie Dom Wiejski)</v>
      </c>
      <c r="D4" s="101" t="s">
        <v>221</v>
      </c>
      <c r="E4" s="136" t="s">
        <v>125</v>
      </c>
    </row>
    <row r="5" spans="1:5" ht="38.25">
      <c r="A5" s="197"/>
      <c r="B5" s="195"/>
      <c r="C5" s="135" t="str">
        <f>'Zakładka nr 1'!C6</f>
        <v>Budynek OSP Ludmiłówka (obecnie Dom Wiejski)</v>
      </c>
      <c r="D5" s="101" t="s">
        <v>222</v>
      </c>
      <c r="E5" s="136"/>
    </row>
    <row r="6" spans="1:5" ht="38.25">
      <c r="A6" s="197"/>
      <c r="B6" s="195"/>
      <c r="C6" s="135" t="str">
        <f>'Zakładka nr 1'!C7</f>
        <v>Budynek OSP Wyżnica (Dom Wiejski)</v>
      </c>
      <c r="D6" s="101" t="s">
        <v>223</v>
      </c>
      <c r="E6" s="136"/>
    </row>
    <row r="7" spans="1:5" ht="38.25">
      <c r="A7" s="197"/>
      <c r="B7" s="195"/>
      <c r="C7" s="135" t="str">
        <f>'Zakładka nr 1'!C8</f>
        <v>Świetlica wiejska Sosnowa Wola</v>
      </c>
      <c r="D7" s="101" t="s">
        <v>224</v>
      </c>
      <c r="E7" s="136"/>
    </row>
    <row r="8" spans="1:5" ht="25.5">
      <c r="A8" s="197"/>
      <c r="B8" s="195"/>
      <c r="C8" s="135" t="str">
        <f>'Zakładka nr 1'!C9</f>
        <v>Budynek mieszkalno-usługowy w Terpentynie</v>
      </c>
      <c r="D8" s="101" t="s">
        <v>121</v>
      </c>
      <c r="E8" s="136"/>
    </row>
    <row r="9" spans="1:5" ht="38.25">
      <c r="A9" s="197"/>
      <c r="B9" s="195"/>
      <c r="C9" s="135" t="str">
        <f>'Zakładka nr 1'!C10</f>
        <v>Budynek Ośrodek Zdrowia</v>
      </c>
      <c r="D9" s="101" t="s">
        <v>122</v>
      </c>
      <c r="E9" s="136"/>
    </row>
    <row r="10" spans="1:5" ht="25.5">
      <c r="A10" s="197"/>
      <c r="B10" s="195"/>
      <c r="C10" s="135" t="str">
        <f>'Zakładka nr 1'!C11</f>
        <v>Budynek usługowy przy UG</v>
      </c>
      <c r="D10" s="101" t="s">
        <v>71</v>
      </c>
      <c r="E10" s="136"/>
    </row>
    <row r="11" spans="1:5" ht="25.5">
      <c r="A11" s="197"/>
      <c r="B11" s="195"/>
      <c r="C11" s="135" t="str">
        <f>'Zakładka nr 1'!C12</f>
        <v>Klub Rolnika Dzierzkowice Powody</v>
      </c>
      <c r="D11" s="101" t="s">
        <v>71</v>
      </c>
      <c r="E11" s="136"/>
    </row>
    <row r="12" spans="1:5" ht="38.25">
      <c r="A12" s="197"/>
      <c r="B12" s="195"/>
      <c r="C12" s="135" t="str">
        <f>'Zakładka nr 1'!C13</f>
        <v>Budynek po SP w Ludmilówce</v>
      </c>
      <c r="D12" s="101" t="s">
        <v>221</v>
      </c>
      <c r="E12" s="136"/>
    </row>
    <row r="13" spans="1:5">
      <c r="A13" s="197"/>
      <c r="B13" s="195"/>
      <c r="C13" s="135" t="str">
        <f>'Zakładka nr 1'!C14</f>
        <v>Budynki gospodarcze po SP w Ludmiłówce</v>
      </c>
      <c r="D13" s="101"/>
      <c r="E13" s="136"/>
    </row>
    <row r="14" spans="1:5" ht="38.25">
      <c r="A14" s="197"/>
      <c r="B14" s="195"/>
      <c r="C14" s="135" t="str">
        <f>'Zakładka nr 1'!C15</f>
        <v>Budynek szkoły w Wyżnicy</v>
      </c>
      <c r="D14" s="101" t="s">
        <v>221</v>
      </c>
      <c r="E14" s="136"/>
    </row>
    <row r="15" spans="1:5">
      <c r="A15" s="197"/>
      <c r="B15" s="195"/>
      <c r="C15" s="135" t="str">
        <f>'Zakładka nr 1'!C16</f>
        <v>Dom Ludowy w Dzierzkowcach Zastawiu (obecnie światlica wiejska)</v>
      </c>
      <c r="D15" s="101" t="s">
        <v>70</v>
      </c>
      <c r="E15" s="136"/>
    </row>
    <row r="16" spans="1:5">
      <c r="A16" s="197"/>
      <c r="B16" s="195"/>
      <c r="C16" s="135" t="str">
        <f>'Zakładka nr 1'!C17</f>
        <v>Budynek gospodarczo mieszkalny w Terpentynie</v>
      </c>
      <c r="D16" s="101"/>
      <c r="E16" s="136"/>
    </row>
    <row r="17" spans="1:5" ht="25.5">
      <c r="A17" s="197"/>
      <c r="B17" s="195"/>
      <c r="C17" s="135" t="str">
        <f>'Zakładka nr 1'!C18</f>
        <v>Budynek Lecznicy Weterynaryjnej</v>
      </c>
      <c r="D17" s="101" t="s">
        <v>71</v>
      </c>
      <c r="E17" s="137"/>
    </row>
    <row r="18" spans="1:5" ht="25.5">
      <c r="A18" s="197"/>
      <c r="B18" s="195"/>
      <c r="C18" s="135" t="str">
        <f>'Zakładka nr 1'!C19</f>
        <v>Budynek po zlewni mleka Dzierzkowice Wola</v>
      </c>
      <c r="D18" s="101" t="s">
        <v>208</v>
      </c>
      <c r="E18" s="137"/>
    </row>
    <row r="19" spans="1:5" ht="13.5" thickBot="1">
      <c r="A19" s="197"/>
      <c r="B19" s="195"/>
      <c r="C19" s="135" t="s">
        <v>123</v>
      </c>
      <c r="D19" s="101"/>
      <c r="E19" s="137"/>
    </row>
    <row r="20" spans="1:5" ht="27" thickBot="1">
      <c r="A20" s="103">
        <v>2</v>
      </c>
      <c r="B20" s="98" t="s">
        <v>53</v>
      </c>
      <c r="C20" s="198" t="s">
        <v>60</v>
      </c>
      <c r="D20" s="199"/>
      <c r="E20" s="200"/>
    </row>
    <row r="21" spans="1:5" ht="15" customHeight="1">
      <c r="A21" s="201">
        <v>3</v>
      </c>
      <c r="B21" s="202" t="s">
        <v>51</v>
      </c>
      <c r="C21" s="203" t="s">
        <v>60</v>
      </c>
      <c r="D21" s="204"/>
      <c r="E21" s="205"/>
    </row>
    <row r="22" spans="1:5" ht="15.75" customHeight="1" thickBot="1">
      <c r="A22" s="201"/>
      <c r="B22" s="202"/>
      <c r="C22" s="206"/>
      <c r="D22" s="207"/>
      <c r="E22" s="208"/>
    </row>
    <row r="23" spans="1:5" s="14" customFormat="1" ht="58.5" customHeight="1" thickBot="1">
      <c r="A23" s="191">
        <v>4</v>
      </c>
      <c r="B23" s="188" t="s">
        <v>126</v>
      </c>
      <c r="C23" s="42" t="s">
        <v>117</v>
      </c>
      <c r="D23" s="99" t="s">
        <v>127</v>
      </c>
      <c r="E23" s="100" t="s">
        <v>130</v>
      </c>
    </row>
    <row r="24" spans="1:5" s="14" customFormat="1" ht="29.25" customHeight="1" thickBot="1">
      <c r="A24" s="192"/>
      <c r="B24" s="189"/>
      <c r="C24" s="43" t="s">
        <v>83</v>
      </c>
      <c r="D24" s="99" t="s">
        <v>128</v>
      </c>
      <c r="E24" s="100" t="s">
        <v>131</v>
      </c>
    </row>
    <row r="25" spans="1:5" s="14" customFormat="1" ht="32.25" customHeight="1" thickBot="1">
      <c r="A25" s="192"/>
      <c r="B25" s="189"/>
      <c r="C25" s="43" t="s">
        <v>91</v>
      </c>
      <c r="D25" s="101" t="s">
        <v>129</v>
      </c>
      <c r="E25" s="100" t="s">
        <v>132</v>
      </c>
    </row>
    <row r="26" spans="1:5" s="14" customFormat="1" ht="29.25" customHeight="1" thickBot="1">
      <c r="A26" s="192"/>
      <c r="B26" s="189"/>
      <c r="C26" s="43" t="s">
        <v>212</v>
      </c>
      <c r="D26" s="101" t="s">
        <v>213</v>
      </c>
      <c r="E26" s="100" t="s">
        <v>132</v>
      </c>
    </row>
    <row r="27" spans="1:5" s="14" customFormat="1" ht="61.5" customHeight="1" thickBot="1">
      <c r="A27" s="193"/>
      <c r="B27" s="190"/>
      <c r="C27" s="43" t="s">
        <v>185</v>
      </c>
      <c r="D27" s="102" t="s">
        <v>195</v>
      </c>
      <c r="E27" s="100" t="s">
        <v>133</v>
      </c>
    </row>
  </sheetData>
  <mergeCells count="8">
    <mergeCell ref="B23:B27"/>
    <mergeCell ref="A23:A27"/>
    <mergeCell ref="B2:B19"/>
    <mergeCell ref="A2:A19"/>
    <mergeCell ref="C20:E20"/>
    <mergeCell ref="A21:A22"/>
    <mergeCell ref="B21:B22"/>
    <mergeCell ref="C21:E22"/>
  </mergeCells>
  <phoneticPr fontId="2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Normal="145" workbookViewId="0">
      <selection activeCell="E3" sqref="E3"/>
    </sheetView>
  </sheetViews>
  <sheetFormatPr defaultRowHeight="15"/>
  <cols>
    <col min="1" max="1" width="5.42578125" style="9" customWidth="1"/>
    <col min="2" max="2" width="11.42578125" style="9" customWidth="1"/>
    <col min="3" max="3" width="9.140625" style="9"/>
    <col min="4" max="4" width="9.5703125" style="9" bestFit="1" customWidth="1"/>
    <col min="5" max="5" width="16.5703125" style="9" bestFit="1" customWidth="1"/>
    <col min="6" max="6" width="9.28515625" style="11" bestFit="1" customWidth="1"/>
    <col min="7" max="8" width="9.28515625" style="9" bestFit="1" customWidth="1"/>
    <col min="9" max="9" width="19.7109375" style="9" bestFit="1" customWidth="1"/>
    <col min="10" max="10" width="14.7109375" style="48" bestFit="1" customWidth="1"/>
    <col min="11" max="11" width="11.28515625" style="9" customWidth="1"/>
    <col min="12" max="13" width="10.5703125" style="9" customWidth="1"/>
    <col min="14" max="14" width="18.85546875" style="9" customWidth="1"/>
    <col min="15" max="16384" width="9.140625" style="1"/>
  </cols>
  <sheetData>
    <row r="1" spans="1:14" ht="26.25">
      <c r="A1" s="128" t="s">
        <v>0</v>
      </c>
      <c r="B1" s="128" t="s">
        <v>29</v>
      </c>
      <c r="C1" s="128" t="s">
        <v>30</v>
      </c>
      <c r="D1" s="128" t="s">
        <v>31</v>
      </c>
      <c r="E1" s="128" t="s">
        <v>32</v>
      </c>
      <c r="F1" s="128" t="s">
        <v>33</v>
      </c>
      <c r="G1" s="128" t="s">
        <v>34</v>
      </c>
      <c r="H1" s="128" t="s">
        <v>46</v>
      </c>
      <c r="I1" s="128" t="s">
        <v>35</v>
      </c>
      <c r="J1" s="211" t="s">
        <v>47</v>
      </c>
      <c r="K1" s="128" t="s">
        <v>36</v>
      </c>
      <c r="L1" s="128" t="s">
        <v>45</v>
      </c>
      <c r="M1" s="128" t="s">
        <v>37</v>
      </c>
      <c r="N1" s="128" t="s">
        <v>48</v>
      </c>
    </row>
    <row r="2" spans="1:14" s="2" customFormat="1" ht="25.5" customHeight="1">
      <c r="A2" s="212">
        <v>1</v>
      </c>
      <c r="B2" s="44" t="s">
        <v>134</v>
      </c>
      <c r="C2" s="44" t="s">
        <v>69</v>
      </c>
      <c r="D2" s="44">
        <v>244</v>
      </c>
      <c r="E2" s="44" t="s">
        <v>135</v>
      </c>
      <c r="F2" s="44">
        <v>10390</v>
      </c>
      <c r="G2" s="44">
        <v>6</v>
      </c>
      <c r="H2" s="44">
        <v>1988</v>
      </c>
      <c r="I2" s="45">
        <v>11283</v>
      </c>
      <c r="J2" s="46" t="s">
        <v>17</v>
      </c>
      <c r="K2" s="45" t="s">
        <v>200</v>
      </c>
      <c r="L2" s="45" t="s">
        <v>200</v>
      </c>
      <c r="M2" s="45" t="s">
        <v>17</v>
      </c>
      <c r="N2" s="129" t="s">
        <v>181</v>
      </c>
    </row>
    <row r="3" spans="1:14" s="3" customFormat="1" ht="25.5">
      <c r="A3" s="212">
        <v>2</v>
      </c>
      <c r="B3" s="44" t="s">
        <v>136</v>
      </c>
      <c r="C3" s="44" t="s">
        <v>137</v>
      </c>
      <c r="D3" s="44" t="s">
        <v>138</v>
      </c>
      <c r="E3" s="44" t="s">
        <v>62</v>
      </c>
      <c r="F3" s="44">
        <v>2940</v>
      </c>
      <c r="G3" s="44">
        <v>8</v>
      </c>
      <c r="H3" s="44">
        <v>2004</v>
      </c>
      <c r="I3" s="45" t="s">
        <v>139</v>
      </c>
      <c r="J3" s="46">
        <v>10000</v>
      </c>
      <c r="K3" s="45" t="s">
        <v>200</v>
      </c>
      <c r="L3" s="45" t="s">
        <v>200</v>
      </c>
      <c r="M3" s="45" t="s">
        <v>200</v>
      </c>
      <c r="N3" s="129" t="s">
        <v>181</v>
      </c>
    </row>
    <row r="4" spans="1:14" ht="25.5">
      <c r="A4" s="212">
        <v>3</v>
      </c>
      <c r="B4" s="44" t="s">
        <v>140</v>
      </c>
      <c r="C4" s="44" t="s">
        <v>137</v>
      </c>
      <c r="D4" s="44" t="s">
        <v>141</v>
      </c>
      <c r="E4" s="44" t="s">
        <v>142</v>
      </c>
      <c r="F4" s="44">
        <v>2148</v>
      </c>
      <c r="G4" s="44">
        <v>9</v>
      </c>
      <c r="H4" s="44">
        <v>2000</v>
      </c>
      <c r="I4" s="45" t="s">
        <v>143</v>
      </c>
      <c r="J4" s="46" t="s">
        <v>17</v>
      </c>
      <c r="K4" s="45" t="s">
        <v>201</v>
      </c>
      <c r="L4" s="45" t="s">
        <v>201</v>
      </c>
      <c r="M4" s="45" t="s">
        <v>17</v>
      </c>
      <c r="N4" s="129" t="s">
        <v>181</v>
      </c>
    </row>
    <row r="5" spans="1:14" ht="25.5">
      <c r="A5" s="212">
        <v>4</v>
      </c>
      <c r="B5" s="44" t="s">
        <v>144</v>
      </c>
      <c r="C5" s="44" t="s">
        <v>145</v>
      </c>
      <c r="D5" s="44" t="s">
        <v>61</v>
      </c>
      <c r="E5" s="44" t="s">
        <v>146</v>
      </c>
      <c r="F5" s="44">
        <v>3500</v>
      </c>
      <c r="G5" s="44">
        <v>6</v>
      </c>
      <c r="H5" s="44">
        <v>2002</v>
      </c>
      <c r="I5" s="45" t="s">
        <v>147</v>
      </c>
      <c r="J5" s="46" t="s">
        <v>17</v>
      </c>
      <c r="K5" s="45" t="s">
        <v>200</v>
      </c>
      <c r="L5" s="45" t="s">
        <v>200</v>
      </c>
      <c r="M5" s="45" t="s">
        <v>17</v>
      </c>
      <c r="N5" s="129" t="s">
        <v>181</v>
      </c>
    </row>
    <row r="6" spans="1:14" s="4" customFormat="1" ht="25.5">
      <c r="A6" s="212">
        <v>5</v>
      </c>
      <c r="B6" s="44" t="s">
        <v>148</v>
      </c>
      <c r="C6" s="126" t="s">
        <v>149</v>
      </c>
      <c r="D6" s="126" t="s">
        <v>150</v>
      </c>
      <c r="E6" s="44" t="s">
        <v>63</v>
      </c>
      <c r="F6" s="44" t="s">
        <v>151</v>
      </c>
      <c r="G6" s="44">
        <v>6</v>
      </c>
      <c r="H6" s="44">
        <v>2010</v>
      </c>
      <c r="I6" s="45" t="s">
        <v>152</v>
      </c>
      <c r="J6" s="46">
        <v>71700</v>
      </c>
      <c r="K6" s="45" t="s">
        <v>202</v>
      </c>
      <c r="L6" s="45" t="s">
        <v>202</v>
      </c>
      <c r="M6" s="45" t="s">
        <v>202</v>
      </c>
      <c r="N6" s="129" t="s">
        <v>181</v>
      </c>
    </row>
    <row r="7" spans="1:14" ht="25.5">
      <c r="A7" s="212">
        <v>6</v>
      </c>
      <c r="B7" s="44" t="s">
        <v>153</v>
      </c>
      <c r="C7" s="126" t="s">
        <v>176</v>
      </c>
      <c r="D7" s="126" t="s">
        <v>177</v>
      </c>
      <c r="E7" s="44" t="s">
        <v>63</v>
      </c>
      <c r="F7" s="44" t="s">
        <v>178</v>
      </c>
      <c r="G7" s="44">
        <v>6</v>
      </c>
      <c r="H7" s="44">
        <v>2002</v>
      </c>
      <c r="I7" s="45" t="s">
        <v>179</v>
      </c>
      <c r="J7" s="46" t="s">
        <v>17</v>
      </c>
      <c r="K7" s="45" t="s">
        <v>203</v>
      </c>
      <c r="L7" s="45" t="s">
        <v>203</v>
      </c>
      <c r="M7" s="45" t="s">
        <v>17</v>
      </c>
      <c r="N7" s="129" t="s">
        <v>180</v>
      </c>
    </row>
    <row r="8" spans="1:14" ht="25.5">
      <c r="A8" s="212">
        <v>7</v>
      </c>
      <c r="B8" s="44" t="s">
        <v>154</v>
      </c>
      <c r="C8" s="44" t="s">
        <v>155</v>
      </c>
      <c r="D8" s="44" t="s">
        <v>156</v>
      </c>
      <c r="E8" s="44" t="s">
        <v>157</v>
      </c>
      <c r="F8" s="44">
        <v>460</v>
      </c>
      <c r="G8" s="44" t="s">
        <v>158</v>
      </c>
      <c r="H8" s="44">
        <v>2009</v>
      </c>
      <c r="I8" s="45" t="s">
        <v>159</v>
      </c>
      <c r="J8" s="46" t="s">
        <v>17</v>
      </c>
      <c r="K8" s="45" t="s">
        <v>204</v>
      </c>
      <c r="L8" s="45" t="s">
        <v>17</v>
      </c>
      <c r="M8" s="45" t="s">
        <v>17</v>
      </c>
      <c r="N8" s="129" t="s">
        <v>181</v>
      </c>
    </row>
    <row r="9" spans="1:14" s="4" customFormat="1" ht="25.5">
      <c r="A9" s="212">
        <v>8</v>
      </c>
      <c r="B9" s="44" t="s">
        <v>170</v>
      </c>
      <c r="C9" s="44" t="s">
        <v>160</v>
      </c>
      <c r="D9" s="44" t="s">
        <v>161</v>
      </c>
      <c r="E9" s="44" t="s">
        <v>162</v>
      </c>
      <c r="F9" s="126" t="s">
        <v>163</v>
      </c>
      <c r="G9" s="44">
        <v>1</v>
      </c>
      <c r="H9" s="127">
        <v>1983</v>
      </c>
      <c r="I9" s="45">
        <v>475396</v>
      </c>
      <c r="J9" s="46" t="s">
        <v>17</v>
      </c>
      <c r="K9" s="45" t="s">
        <v>200</v>
      </c>
      <c r="L9" s="45" t="s">
        <v>200</v>
      </c>
      <c r="M9" s="45" t="s">
        <v>17</v>
      </c>
      <c r="N9" s="129" t="s">
        <v>180</v>
      </c>
    </row>
    <row r="10" spans="1:14" ht="25.5">
      <c r="A10" s="212">
        <v>9</v>
      </c>
      <c r="B10" s="44" t="s">
        <v>171</v>
      </c>
      <c r="C10" s="44" t="s">
        <v>164</v>
      </c>
      <c r="D10" s="44" t="s">
        <v>67</v>
      </c>
      <c r="E10" s="44" t="s">
        <v>165</v>
      </c>
      <c r="F10" s="44" t="s">
        <v>166</v>
      </c>
      <c r="G10" s="44" t="s">
        <v>17</v>
      </c>
      <c r="H10" s="44">
        <v>1980</v>
      </c>
      <c r="I10" s="45">
        <v>78238</v>
      </c>
      <c r="J10" s="46" t="s">
        <v>17</v>
      </c>
      <c r="K10" s="45" t="s">
        <v>200</v>
      </c>
      <c r="L10" s="45" t="s">
        <v>17</v>
      </c>
      <c r="M10" s="45" t="s">
        <v>17</v>
      </c>
      <c r="N10" s="129" t="s">
        <v>180</v>
      </c>
    </row>
    <row r="11" spans="1:14" ht="25.5">
      <c r="A11" s="212">
        <v>10</v>
      </c>
      <c r="B11" s="210" t="s">
        <v>228</v>
      </c>
      <c r="C11" s="210" t="s">
        <v>229</v>
      </c>
      <c r="D11" s="44" t="s">
        <v>230</v>
      </c>
      <c r="E11" s="44" t="s">
        <v>231</v>
      </c>
      <c r="F11" s="44">
        <v>2010</v>
      </c>
      <c r="G11" s="44" t="s">
        <v>17</v>
      </c>
      <c r="H11" s="44">
        <v>2018</v>
      </c>
      <c r="I11" s="213" t="s">
        <v>232</v>
      </c>
      <c r="J11" s="46"/>
      <c r="K11" s="45" t="s">
        <v>233</v>
      </c>
      <c r="L11" s="45" t="s">
        <v>17</v>
      </c>
      <c r="M11" s="45" t="s">
        <v>17</v>
      </c>
      <c r="N11" s="129" t="s">
        <v>180</v>
      </c>
    </row>
    <row r="12" spans="1:14" ht="25.5">
      <c r="A12" s="212">
        <v>11</v>
      </c>
      <c r="B12" s="44" t="s">
        <v>167</v>
      </c>
      <c r="C12" s="44" t="s">
        <v>68</v>
      </c>
      <c r="D12" s="44" t="s">
        <v>68</v>
      </c>
      <c r="E12" s="44" t="s">
        <v>168</v>
      </c>
      <c r="F12" s="44">
        <v>4580</v>
      </c>
      <c r="G12" s="44">
        <v>36</v>
      </c>
      <c r="H12" s="44">
        <v>2004</v>
      </c>
      <c r="I12" s="45" t="s">
        <v>169</v>
      </c>
      <c r="J12" s="46" t="s">
        <v>17</v>
      </c>
      <c r="K12" s="45" t="s">
        <v>200</v>
      </c>
      <c r="L12" s="45" t="s">
        <v>200</v>
      </c>
      <c r="M12" s="45" t="s">
        <v>17</v>
      </c>
      <c r="N12" s="129" t="s">
        <v>175</v>
      </c>
    </row>
    <row r="13" spans="1:14" ht="26.25">
      <c r="A13" s="212">
        <v>12</v>
      </c>
      <c r="B13" s="44" t="s">
        <v>172</v>
      </c>
      <c r="C13" s="45" t="s">
        <v>149</v>
      </c>
      <c r="D13" s="44" t="s">
        <v>150</v>
      </c>
      <c r="E13" s="44" t="s">
        <v>62</v>
      </c>
      <c r="F13" s="44" t="s">
        <v>173</v>
      </c>
      <c r="G13" s="44">
        <v>9</v>
      </c>
      <c r="H13" s="44">
        <v>2006</v>
      </c>
      <c r="I13" s="45" t="s">
        <v>174</v>
      </c>
      <c r="J13" s="46">
        <v>10360</v>
      </c>
      <c r="K13" s="130" t="s">
        <v>205</v>
      </c>
      <c r="L13" s="45" t="s">
        <v>200</v>
      </c>
      <c r="M13" s="45" t="s">
        <v>200</v>
      </c>
      <c r="N13" s="129" t="s">
        <v>175</v>
      </c>
    </row>
    <row r="14" spans="1:14">
      <c r="A14" s="214"/>
      <c r="B14" s="214"/>
      <c r="C14" s="214"/>
      <c r="D14" s="214"/>
      <c r="E14" s="214"/>
      <c r="F14" s="215"/>
      <c r="G14" s="214"/>
      <c r="H14" s="214"/>
      <c r="I14" s="214"/>
      <c r="J14" s="216"/>
      <c r="K14" s="214"/>
      <c r="L14" s="214"/>
      <c r="M14" s="214"/>
      <c r="N14" s="214"/>
    </row>
    <row r="15" spans="1:14">
      <c r="J15" s="47"/>
    </row>
    <row r="16" spans="1:14">
      <c r="J16" s="47"/>
    </row>
    <row r="17" spans="10:10">
      <c r="J17" s="47"/>
    </row>
    <row r="18" spans="10:10">
      <c r="J18" s="47"/>
    </row>
    <row r="19" spans="10:10">
      <c r="J19" s="47"/>
    </row>
    <row r="20" spans="10:10">
      <c r="J20" s="47"/>
    </row>
    <row r="21" spans="10:10">
      <c r="J21" s="47"/>
    </row>
    <row r="22" spans="10:10">
      <c r="J22" s="47"/>
    </row>
    <row r="23" spans="10:10">
      <c r="J23" s="47"/>
    </row>
    <row r="24" spans="10:10">
      <c r="J24" s="47"/>
    </row>
    <row r="25" spans="10:10">
      <c r="J25" s="47"/>
    </row>
    <row r="26" spans="10:10">
      <c r="J26" s="47"/>
    </row>
    <row r="27" spans="10:10">
      <c r="J27" s="47"/>
    </row>
    <row r="28" spans="10:10">
      <c r="J28" s="47"/>
    </row>
    <row r="29" spans="10:10">
      <c r="J29" s="47"/>
    </row>
    <row r="30" spans="10:10">
      <c r="J30" s="47"/>
    </row>
    <row r="31" spans="10:10">
      <c r="J31" s="47"/>
    </row>
    <row r="32" spans="10:10">
      <c r="J32" s="47"/>
    </row>
    <row r="33" spans="10:10">
      <c r="J33" s="47"/>
    </row>
    <row r="34" spans="10:10">
      <c r="J34" s="47"/>
    </row>
    <row r="35" spans="10:10">
      <c r="J35" s="47"/>
    </row>
    <row r="36" spans="10:10">
      <c r="J36" s="47"/>
    </row>
    <row r="37" spans="10:10">
      <c r="J37" s="47"/>
    </row>
    <row r="38" spans="10:10">
      <c r="J38" s="47"/>
    </row>
  </sheetData>
  <phoneticPr fontId="2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Zakładka nr 1</vt:lpstr>
      <vt:lpstr>Zakładka nr 2</vt:lpstr>
      <vt:lpstr>Zakładka nr 3</vt:lpstr>
      <vt:lpstr>Zakładka nr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AHorecka</cp:lastModifiedBy>
  <cp:lastPrinted>2015-11-26T16:06:08Z</cp:lastPrinted>
  <dcterms:created xsi:type="dcterms:W3CDTF">2014-05-28T12:19:35Z</dcterms:created>
  <dcterms:modified xsi:type="dcterms:W3CDTF">2019-11-26T13:33:09Z</dcterms:modified>
</cp:coreProperties>
</file>